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12" activeTab="0"/>
  </bookViews>
  <sheets>
    <sheet name="ORÇAMENTO" sheetId="1" r:id="rId1"/>
    <sheet name="COMPOSIÇÕES" sheetId="2" r:id="rId2"/>
  </sheets>
  <definedNames/>
  <calcPr fullCalcOnLoad="1"/>
</workbook>
</file>

<file path=xl/sharedStrings.xml><?xml version="1.0" encoding="utf-8"?>
<sst xmlns="http://schemas.openxmlformats.org/spreadsheetml/2006/main" count="966" uniqueCount="514">
  <si>
    <t>Total</t>
  </si>
  <si>
    <t>Discriminação</t>
  </si>
  <si>
    <t>Unidade</t>
  </si>
  <si>
    <t>Ítem</t>
  </si>
  <si>
    <t>1.1</t>
  </si>
  <si>
    <t>1.2</t>
  </si>
  <si>
    <t>1.2.1</t>
  </si>
  <si>
    <t>3.1</t>
  </si>
  <si>
    <t>3.1.1</t>
  </si>
  <si>
    <t>3.1.2</t>
  </si>
  <si>
    <t>3.2</t>
  </si>
  <si>
    <t>3.2.1</t>
  </si>
  <si>
    <t>3.3</t>
  </si>
  <si>
    <t>3.3.1</t>
  </si>
  <si>
    <t>4.1</t>
  </si>
  <si>
    <t>4.1.1</t>
  </si>
  <si>
    <t>4.2</t>
  </si>
  <si>
    <t>4.2.1</t>
  </si>
  <si>
    <t>3.3.2</t>
  </si>
  <si>
    <t>5.1</t>
  </si>
  <si>
    <t>5.1.1</t>
  </si>
  <si>
    <t>5.1.2</t>
  </si>
  <si>
    <t>m²</t>
  </si>
  <si>
    <t>4.1.2</t>
  </si>
  <si>
    <t>3.4</t>
  </si>
  <si>
    <t>3.4.1</t>
  </si>
  <si>
    <t>3.5</t>
  </si>
  <si>
    <t>3.5.1</t>
  </si>
  <si>
    <t>4.1.3</t>
  </si>
  <si>
    <t>4.1.4</t>
  </si>
  <si>
    <t>1.2.2</t>
  </si>
  <si>
    <t>1.2.3</t>
  </si>
  <si>
    <t>3.3.3</t>
  </si>
  <si>
    <t>3.5.2</t>
  </si>
  <si>
    <t>4.2.2</t>
  </si>
  <si>
    <t>Bóia Elétrica Nível Superior/Inferior</t>
  </si>
  <si>
    <t>3.3.4</t>
  </si>
  <si>
    <t>1.2.4</t>
  </si>
  <si>
    <t>1.2.6</t>
  </si>
  <si>
    <t>3.2.3</t>
  </si>
  <si>
    <t>3.2.4</t>
  </si>
  <si>
    <t>3.4.2</t>
  </si>
  <si>
    <t xml:space="preserve">Cabo de Aço 1/8" </t>
  </si>
  <si>
    <t>Instalações Elétricas</t>
  </si>
  <si>
    <t>Reservação</t>
  </si>
  <si>
    <t>Instalações Hidráulicas</t>
  </si>
  <si>
    <t>4.1.5</t>
  </si>
  <si>
    <t>5.1.3</t>
  </si>
  <si>
    <t>3.3.6</t>
  </si>
  <si>
    <t>Sistema Eletro-Mecânico</t>
  </si>
  <si>
    <t>3.2.5</t>
  </si>
  <si>
    <t>3.2.6</t>
  </si>
  <si>
    <t>Quant.</t>
  </si>
  <si>
    <t>Total do sub-item</t>
  </si>
  <si>
    <t>ml</t>
  </si>
  <si>
    <t>1.3.1</t>
  </si>
  <si>
    <t>1.3.2</t>
  </si>
  <si>
    <t>1.3</t>
  </si>
  <si>
    <t>1.2.5</t>
  </si>
  <si>
    <t>Fundações  - Viga baldrame (concreto, aço, madeira e M.O.)</t>
  </si>
  <si>
    <t>Alvenaria ( Tijolos, argamassa e M.0)</t>
  </si>
  <si>
    <t>1.4</t>
  </si>
  <si>
    <t>1.4.1</t>
  </si>
  <si>
    <t>1.4.2</t>
  </si>
  <si>
    <t>1.4.3</t>
  </si>
  <si>
    <t>1.4.4</t>
  </si>
  <si>
    <t>1.4.5</t>
  </si>
  <si>
    <t>1.4.6</t>
  </si>
  <si>
    <t>1.4.8</t>
  </si>
  <si>
    <t>.....</t>
  </si>
  <si>
    <t>4.3</t>
  </si>
  <si>
    <t>kg</t>
  </si>
  <si>
    <t>3.2.7</t>
  </si>
  <si>
    <t>3.2.8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</si>
  <si>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</si>
  <si>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</si>
  <si>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</si>
  <si>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</si>
  <si>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</si>
  <si>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</si>
  <si>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</si>
  <si>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</si>
  <si>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Casa de Química</t>
  </si>
  <si>
    <t>Caixa de inspeção</t>
  </si>
  <si>
    <t>1.1.1</t>
  </si>
  <si>
    <t>1.1.2</t>
  </si>
  <si>
    <t>1.1.3</t>
  </si>
  <si>
    <t>1.1.4</t>
  </si>
  <si>
    <t>Revestimento Paredes  (Chapisco, argamassa, M.O)</t>
  </si>
  <si>
    <t>Piso cerâmico (com argamassa e regularização do piso)</t>
  </si>
  <si>
    <t>Janela basculante de 60 x 60 cm com vidro 4,0 mm</t>
  </si>
  <si>
    <t>4.2.8</t>
  </si>
  <si>
    <t>4.2.9</t>
  </si>
  <si>
    <t>4.2.10</t>
  </si>
  <si>
    <t>4.2.11</t>
  </si>
  <si>
    <t>4.2.12</t>
  </si>
  <si>
    <t>und</t>
  </si>
  <si>
    <t>Padrão de energia trifásico para alimentação da Bomba com poste e quadro de medição, instalado (completo)</t>
  </si>
  <si>
    <t>m³</t>
  </si>
  <si>
    <t>Madeiramento para a cobertura</t>
  </si>
  <si>
    <t xml:space="preserve">Telhas de fibro-cimento sem amianto com parafusos </t>
  </si>
  <si>
    <t>3.2.9</t>
  </si>
  <si>
    <t>4.4</t>
  </si>
  <si>
    <t>hs</t>
  </si>
  <si>
    <t>4.4.1</t>
  </si>
  <si>
    <t>4.4.2</t>
  </si>
  <si>
    <t>Piso de Concreto</t>
  </si>
  <si>
    <t>Sifão com saída lateral</t>
  </si>
  <si>
    <t>Sem BDI</t>
  </si>
  <si>
    <t>Com BDI</t>
  </si>
  <si>
    <t>Consulta Mercado Regional</t>
  </si>
  <si>
    <t>00011871</t>
  </si>
  <si>
    <t>Piso Cimentado (Calçada apenas cimento alisado)</t>
  </si>
  <si>
    <t>Consula Mercado Regional</t>
  </si>
  <si>
    <t>00009868</t>
  </si>
  <si>
    <t>00009875</t>
  </si>
  <si>
    <t>87547</t>
  </si>
  <si>
    <t>00013418</t>
  </si>
  <si>
    <t>0001292</t>
  </si>
  <si>
    <t>00000065</t>
  </si>
  <si>
    <t>00006010</t>
  </si>
  <si>
    <t>Revestimento Paredes  (Chapisco, Emboço, Argamassa, M.O)</t>
  </si>
  <si>
    <t>1.1.5</t>
  </si>
  <si>
    <t>5.1.4</t>
  </si>
  <si>
    <t>Curva 90º Galvanizada 1 1/2" Macho/Fêmea</t>
  </si>
  <si>
    <t>União Assento Cônico Bronze/Ferro 1 1/2"</t>
  </si>
  <si>
    <t>Tubo Galvanizado 1 1/2"</t>
  </si>
  <si>
    <t>Tubo PEAD PE100 SDR 11 PN 16 DE 75 mm</t>
  </si>
  <si>
    <t>Reservatório de fibra de vidro com capacidade de 400 litros com tampa</t>
  </si>
  <si>
    <t>Tê PVC Soldável 90º 75 mm</t>
  </si>
  <si>
    <t>Registro Gaveta PVC Soldável 75 mm</t>
  </si>
  <si>
    <t xml:space="preserve">m </t>
  </si>
  <si>
    <t>m</t>
  </si>
  <si>
    <t>Adaptador com flange PVC Soldável p/ Reservatório com anel de vedação 75 mm</t>
  </si>
  <si>
    <t>Execuçao de cerca de proteçao da área</t>
  </si>
  <si>
    <t>Conexões e acessórios</t>
  </si>
  <si>
    <t>Caixas VRPs</t>
  </si>
  <si>
    <t>Caixas Descargas da Rede</t>
  </si>
  <si>
    <t>Caixas Ventosas na Rede</t>
  </si>
  <si>
    <t>Registro gaveta roscável 1"</t>
  </si>
  <si>
    <t>Niple roscável Fêmea 1"</t>
  </si>
  <si>
    <t>Luva Galvanizada 1 1/2"</t>
  </si>
  <si>
    <t>Preço de Referência</t>
  </si>
  <si>
    <t>Válvula de Retenção Horizontal em Bronze 1 1/2 "</t>
  </si>
  <si>
    <t>Nipel Duplo Galvanizado 1 1/2"</t>
  </si>
  <si>
    <t>Registro Gaveta metálico  1 1/2"</t>
  </si>
  <si>
    <t>Flange (tampa de poço) 6"x 1 1/2"</t>
  </si>
  <si>
    <t>Assentamento da Tubulação da Adutora PEAD DE 75 mm</t>
  </si>
  <si>
    <t>Tê de redução PEAD DE 75 X 50 mm</t>
  </si>
  <si>
    <t>Curva 90º PEAD DE 50 mm</t>
  </si>
  <si>
    <t>Tubo PEAD DE 50 mm</t>
  </si>
  <si>
    <t>Tê de redução rosca DE 75 mm X 1"</t>
  </si>
  <si>
    <t>73795/011</t>
  </si>
  <si>
    <t>00007194</t>
  </si>
  <si>
    <t>00003939</t>
  </si>
  <si>
    <t>00004209</t>
  </si>
  <si>
    <t>00025883</t>
  </si>
  <si>
    <t>00007588</t>
  </si>
  <si>
    <t>87620</t>
  </si>
  <si>
    <t>00000581</t>
  </si>
  <si>
    <t>00004179</t>
  </si>
  <si>
    <t xml:space="preserve">Assentamento de Tubulação </t>
  </si>
  <si>
    <t>00009884</t>
  </si>
  <si>
    <t>00025886</t>
  </si>
  <si>
    <t>Curva  90º PEAD DE 75 mm PN 16</t>
  </si>
  <si>
    <t>Reservatório em Fibra de Vidro capacidade p/ 25.000 litros com Tampa</t>
  </si>
  <si>
    <t>Curva  45º PEAD DE 75 mm PN 16</t>
  </si>
  <si>
    <t>Quadro de Comando trifásico Automático para inversor de frequencia completo  para Conjunto Motobomba</t>
  </si>
  <si>
    <t>Código SINAPI</t>
  </si>
  <si>
    <t>00000750</t>
  </si>
  <si>
    <t>91930</t>
  </si>
  <si>
    <t>Fornecimento e instalação - Cabo Cobre Flexível PP 3 x 6 mm²</t>
  </si>
  <si>
    <t>SINAPI</t>
  </si>
  <si>
    <t>87472</t>
  </si>
  <si>
    <t>1.2.8</t>
  </si>
  <si>
    <t>00001809</t>
  </si>
  <si>
    <t>00007697</t>
  </si>
  <si>
    <t>ADUÇÃO</t>
  </si>
  <si>
    <t>SISTEMA DE CAPTAÇÃO - POÇO ARTESIANO</t>
  </si>
  <si>
    <t>2.1</t>
  </si>
  <si>
    <t>Tubulação</t>
  </si>
  <si>
    <t>2.1.1</t>
  </si>
  <si>
    <t>2.1.2</t>
  </si>
  <si>
    <t>2.1.3</t>
  </si>
  <si>
    <t>2.1.4</t>
  </si>
  <si>
    <t>2.1.5</t>
  </si>
  <si>
    <t>Escavação mecânica de solos até 1,5m - Calculo médio (0,60*1,1 m³/m)</t>
  </si>
  <si>
    <t>PREF. MUNICIPAL ERVAL VELHO</t>
  </si>
  <si>
    <t>2.1.6</t>
  </si>
  <si>
    <t>2.1.7</t>
  </si>
  <si>
    <t>2.2</t>
  </si>
  <si>
    <t>Caixas dos Acessórios</t>
  </si>
  <si>
    <t>2.2.1</t>
  </si>
  <si>
    <t>2.2.2</t>
  </si>
  <si>
    <t>2.2.3</t>
  </si>
  <si>
    <t>Resgistro gaveta PEAD DE 50 mm</t>
  </si>
  <si>
    <t>2.2.4</t>
  </si>
  <si>
    <t>00020055</t>
  </si>
  <si>
    <t>2.2.6</t>
  </si>
  <si>
    <t>2.2.7</t>
  </si>
  <si>
    <t>2.2.8</t>
  </si>
  <si>
    <t>2.2.9</t>
  </si>
  <si>
    <t>2.2.10</t>
  </si>
  <si>
    <t>2.2.12</t>
  </si>
  <si>
    <t>2.2.13</t>
  </si>
  <si>
    <t>Escavação mecânica de solos até 1,5m</t>
  </si>
  <si>
    <t>Reaterro de solos até 1,5m - Calculo médio (0,60*1,1 m³/m)</t>
  </si>
  <si>
    <t>RESERVAÇÃO E TRATAMENTO</t>
  </si>
  <si>
    <t>Movimentação de terra e locação</t>
  </si>
  <si>
    <t>73822/002</t>
  </si>
  <si>
    <t>Terraplenagem - até 20 cm</t>
  </si>
  <si>
    <t>Limpeza do terreno</t>
  </si>
  <si>
    <t>00000083</t>
  </si>
  <si>
    <t>SISTEMA DE DISTRIBUIÇÃO</t>
  </si>
  <si>
    <t>LIGAÇÕES DOMICILIARES</t>
  </si>
  <si>
    <t>Tubos conexões e serviços</t>
  </si>
  <si>
    <t>Execução de Laje</t>
  </si>
  <si>
    <t>Concreto armado em estrutura - 20 Mpa (Vigas e laje)</t>
  </si>
  <si>
    <t>74166/001</t>
  </si>
  <si>
    <t>Torneira plástica</t>
  </si>
  <si>
    <t>86941</t>
  </si>
  <si>
    <t>Lavatório de Louça com torneira metálica</t>
  </si>
  <si>
    <t>00006149</t>
  </si>
  <si>
    <t>Porta em alumínio tipo veneziana - fornecimento e instalação</t>
  </si>
  <si>
    <t>91341</t>
  </si>
  <si>
    <t>95634</t>
  </si>
  <si>
    <t>00006011</t>
  </si>
  <si>
    <t>Joelho PVC Soldável 90º 25 mm</t>
  </si>
  <si>
    <t>Tê PVC Soldável 90º 25 mm</t>
  </si>
  <si>
    <t>00007122</t>
  </si>
  <si>
    <t>Tubo de concreto pré fabricado 0,60m - com tampa</t>
  </si>
  <si>
    <t>00037440</t>
  </si>
  <si>
    <t>00037432</t>
  </si>
  <si>
    <t>COMPOSIÇÃO</t>
  </si>
  <si>
    <t>C1</t>
  </si>
  <si>
    <t>DESCRIÇÃO</t>
  </si>
  <si>
    <t>UNIDADE</t>
  </si>
  <si>
    <t>H</t>
  </si>
  <si>
    <t>FATOR</t>
  </si>
  <si>
    <t>ENCANADOR OU BOMBEIRO HIDRÁULICO COM ENCARGOS COMPLEMENTARES</t>
  </si>
  <si>
    <t>TOTAL</t>
  </si>
  <si>
    <t>VALOR</t>
  </si>
  <si>
    <t>C2</t>
  </si>
  <si>
    <t>ESCAVAÇÃO MANUAL DE VIGA DE BORDA PARA RADIER. AF_09/2017</t>
  </si>
  <si>
    <t>M³</t>
  </si>
  <si>
    <t>92270 FABRICAÇÃO DE FÔRMA PARA VIGAS, COM MADEIRA SERRADA, E = 25 MM. AF_12/</t>
  </si>
  <si>
    <t>M²</t>
  </si>
  <si>
    <t>KG</t>
  </si>
  <si>
    <t>ARMAÇÃO DE BLOCO, VIGA BALDRAME OU SAPATA UTILIZANDO AÇO CA-50 DE 6,3</t>
  </si>
  <si>
    <t>CONCRETAGEM DE VIGAS E LAJES, FCK=20 MPA, PARA QUALQUER TIPO DE LAJE COM BALDES EM EDIFICAÇÃO TÉRREA, COM ÁREA MÉDIA DE LAJES MENOR OU IGUAL A 20 M² - LANÇAMENTO, ADENSAMENTO E ACABAMENTO. AF_12/2015</t>
  </si>
  <si>
    <t>C3</t>
  </si>
  <si>
    <t>0,9</t>
  </si>
  <si>
    <t>72</t>
  </si>
  <si>
    <t>92539</t>
  </si>
  <si>
    <t>88483</t>
  </si>
  <si>
    <t>88489</t>
  </si>
  <si>
    <t>Serviço de instalaçoes hidráulicas</t>
  </si>
  <si>
    <t>88248</t>
  </si>
  <si>
    <t>AUXILIAR DE ENCANADOR OU BOMBEIRO HIDRÁULICO COM ENCARGOS</t>
  </si>
  <si>
    <t>TOTAL ITEM 1</t>
  </si>
  <si>
    <t>1.4.7</t>
  </si>
  <si>
    <t>2.1.8</t>
  </si>
  <si>
    <t>TOTAL ITEM 2</t>
  </si>
  <si>
    <t>3.2.2</t>
  </si>
  <si>
    <t>3.2.10</t>
  </si>
  <si>
    <t>3.2.11</t>
  </si>
  <si>
    <t>3.2.12</t>
  </si>
  <si>
    <t>3.2.13</t>
  </si>
  <si>
    <t>3.2.14</t>
  </si>
  <si>
    <t>3.2.15</t>
  </si>
  <si>
    <t>3.2.16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</si>
  <si>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</si>
  <si>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</si>
  <si>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</si>
  <si>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</si>
  <si>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</si>
  <si>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</si>
  <si>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</si>
  <si>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</si>
  <si>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</si>
  <si>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</si>
  <si>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3.3.17</t>
  </si>
  <si>
    <t>3.3.18</t>
  </si>
  <si>
    <t>TOTAL ITEM 3</t>
  </si>
  <si>
    <t>4.5</t>
  </si>
  <si>
    <t>Painél de comando das Bombas dosadoras</t>
  </si>
  <si>
    <t>3.3.19</t>
  </si>
  <si>
    <t>Tubo PVC 40 mm - Esgoto</t>
  </si>
  <si>
    <t>3.3.20</t>
  </si>
  <si>
    <t>Curva PVC 40 mm - Esgoto</t>
  </si>
  <si>
    <t>3.3.21</t>
  </si>
  <si>
    <t>Registro PVC 40 mm</t>
  </si>
  <si>
    <t>3.3.22</t>
  </si>
  <si>
    <t>Tubo DN 100 - Esgoto</t>
  </si>
  <si>
    <t>3.3.23</t>
  </si>
  <si>
    <t>Curva 45º DN100 - Esgoto</t>
  </si>
  <si>
    <t>3.3.24</t>
  </si>
  <si>
    <t>Grelha Metálica para Drenagem</t>
  </si>
  <si>
    <t>89711</t>
  </si>
  <si>
    <t>89714</t>
  </si>
  <si>
    <t>89730</t>
  </si>
  <si>
    <t>89746</t>
  </si>
  <si>
    <t>83626</t>
  </si>
  <si>
    <t>89570</t>
  </si>
  <si>
    <t>00003270</t>
  </si>
  <si>
    <t>00037442</t>
  </si>
  <si>
    <t>00037437</t>
  </si>
  <si>
    <t>00011677</t>
  </si>
  <si>
    <t>4.3.5</t>
  </si>
  <si>
    <t>4.3.6</t>
  </si>
  <si>
    <t>4.3.7</t>
  </si>
  <si>
    <t>4.1.8</t>
  </si>
  <si>
    <t>4.3.8</t>
  </si>
  <si>
    <t>Caixa de inspeção com tampa - fornecimento e instalação</t>
  </si>
  <si>
    <t>Abrigo Hidrometro</t>
  </si>
  <si>
    <t>4.5.1</t>
  </si>
  <si>
    <t>4.5.2</t>
  </si>
  <si>
    <t>4.5.3</t>
  </si>
  <si>
    <t>4.5.4</t>
  </si>
  <si>
    <t>4.5.5</t>
  </si>
  <si>
    <t>4.5.6</t>
  </si>
  <si>
    <t>Conjunto Motobomba Submersível, trifásica (380V), 8 CVs, Vazão 5.40 m³/hora, ATMT 185 mca - Conforme E.T03</t>
  </si>
  <si>
    <t>74131/004</t>
  </si>
  <si>
    <t>TOTAL ITEM 4</t>
  </si>
  <si>
    <t>TOTAL ITEM 5</t>
  </si>
  <si>
    <t>4.1.6</t>
  </si>
  <si>
    <t>4.1.7</t>
  </si>
  <si>
    <t>4.4.3</t>
  </si>
  <si>
    <t>4.4.4</t>
  </si>
  <si>
    <t>4.4.5</t>
  </si>
  <si>
    <t>4.4.6</t>
  </si>
  <si>
    <t>4.4.7</t>
  </si>
  <si>
    <t>Ventosa 1" - Conforme E.T-05</t>
  </si>
  <si>
    <t>Bomba Dosadora tipo Diafragma, Vazão 0 a 5 Litros/hora, com demais tubos e conexões de sucção e recalque - Conforme E.T-01</t>
  </si>
  <si>
    <t>Válvula de redução de pressão 1" - Conforme E.T-04</t>
  </si>
  <si>
    <t>Válvula de redução de pressão 3/4" - Conforme E.T-04</t>
  </si>
  <si>
    <t>Válvula de redução de pressão 1 1/4" - Conforme E.T-04</t>
  </si>
  <si>
    <t>Hidrômetro Metálico com tubetes 3/4", montado em cavalete PVC 25mm x 3/4", com registro PVC 3/4" - Conforme E.T-02</t>
  </si>
  <si>
    <t>ANEXO F - PLANILHA ORÇAMENTÁRIA</t>
  </si>
  <si>
    <t xml:space="preserve">Cerca com mourões de madeira roliça tratada </t>
  </si>
  <si>
    <t>Execuçao de cerca de proteçao 4,0 x 4,5 x 1,2</t>
  </si>
  <si>
    <t>74039/001</t>
  </si>
  <si>
    <t>Portão da Cerca</t>
  </si>
  <si>
    <t>74038/001</t>
  </si>
  <si>
    <t>97125</t>
  </si>
  <si>
    <t>Bucha de redução ferro galv com rosca BSP 3 x 1.1/2"</t>
  </si>
  <si>
    <t>00000776</t>
  </si>
  <si>
    <t>Execuçao casa de proteçao quadro de comando</t>
  </si>
  <si>
    <t>Tubo PVC Soldável DN 50</t>
  </si>
  <si>
    <t>Tubo PVC Soldável DN 40</t>
  </si>
  <si>
    <t>Tubo PVC Soldável DN 32</t>
  </si>
  <si>
    <t>Tubo PVC Soldável DN 25</t>
  </si>
  <si>
    <t>Tubo PVC Soldável DN 20</t>
  </si>
  <si>
    <t>00009874</t>
  </si>
  <si>
    <t>00009869</t>
  </si>
  <si>
    <t>00009867</t>
  </si>
  <si>
    <t>Adapatador PVC Bolsa Rosca DN 40 X 1.1/4"</t>
  </si>
  <si>
    <t>Adapatador PVC Bolsa Rosca DN 32 X 1"</t>
  </si>
  <si>
    <t>00000107</t>
  </si>
  <si>
    <t>00000109</t>
  </si>
  <si>
    <t>00000108</t>
  </si>
  <si>
    <t>Tê de redução PVC Soldável DN 25 X 20 mm</t>
  </si>
  <si>
    <t>00007104</t>
  </si>
  <si>
    <t>Tê de redução PVC Soldável DN 32 X 25 mm</t>
  </si>
  <si>
    <t>00007136</t>
  </si>
  <si>
    <t>Tê de redução PVC Soldável DN 40 X 25 mm</t>
  </si>
  <si>
    <t>00007129</t>
  </si>
  <si>
    <t>Curva 90º PVC Soldável DN 20 mm</t>
  </si>
  <si>
    <t>Curva 90º PVC Soldável DN 25 mm</t>
  </si>
  <si>
    <t>00003529</t>
  </si>
  <si>
    <t>00003542</t>
  </si>
  <si>
    <t>4.4.8</t>
  </si>
  <si>
    <t>4.4.9</t>
  </si>
  <si>
    <t>4.4.10</t>
  </si>
  <si>
    <t>Registro Esfera PVC Soldável DN 25 mm</t>
  </si>
  <si>
    <t>Registro Esfera PVC Soldável DN 20 mm</t>
  </si>
  <si>
    <t>00011673</t>
  </si>
  <si>
    <t>00011674</t>
  </si>
  <si>
    <t>Tê de redução PVC Soldável DN 50 X 25 mm</t>
  </si>
  <si>
    <t>4.5.7</t>
  </si>
  <si>
    <t>Tê de redução PVC Soldável DN 25</t>
  </si>
  <si>
    <t>Adaptador PVC Soldável Bolsa Rosca DN 25 X 3/4"</t>
  </si>
  <si>
    <t>Ventosa 3/4" - Conforme E.T-03</t>
  </si>
  <si>
    <t>00007139</t>
  </si>
  <si>
    <t>00006032</t>
  </si>
  <si>
    <t>Adapatador PVC Bolsa Rosca DN 25 X 3/4"</t>
  </si>
  <si>
    <t>Adapatador PVC Bolsa Rosca DN 20 X 3/4"</t>
  </si>
  <si>
    <t>Adaptador com flange PVC Soldável p/ Reservatório com anel de vedação 50 mm</t>
  </si>
  <si>
    <t>00000099</t>
  </si>
  <si>
    <t>9540</t>
  </si>
  <si>
    <t>Padrão de energia monofásico com poste e quadro de medição, instalado (completo)</t>
  </si>
  <si>
    <t>Tê de redução PVC Soldável para ligação predial DN 50 X 20</t>
  </si>
  <si>
    <t>00007108</t>
  </si>
  <si>
    <t>Tê de redução PVC Soldável para ligação predial DN 25 X 20</t>
  </si>
  <si>
    <t>Tê de redução PVC Soldável para ligação predial DN 40 X 20</t>
  </si>
  <si>
    <t>00007128</t>
  </si>
  <si>
    <t>Tê de redução PVC Soldável para ligação predial DN 32 X 20</t>
  </si>
  <si>
    <t>Tê PVC Soldável DN 50</t>
  </si>
  <si>
    <t>00007142</t>
  </si>
  <si>
    <t>Tê PVC Soldável DN 20</t>
  </si>
  <si>
    <t>00007138</t>
  </si>
  <si>
    <t>Tê PVC Soldável DN 25</t>
  </si>
  <si>
    <t>Bucha de Redução PVC Soldável 50 X 25 mm</t>
  </si>
  <si>
    <t>00000813</t>
  </si>
  <si>
    <t>Bucha de Redução PVC Soldável 50 X 40 mm</t>
  </si>
  <si>
    <t>00000819</t>
  </si>
  <si>
    <t>00000812</t>
  </si>
  <si>
    <t>Bucha de Redução PVC Soldável 40 X 32 mm</t>
  </si>
  <si>
    <t>Bucha de Redução PVC Soldável 32 X 25 mm</t>
  </si>
  <si>
    <t>00000829</t>
  </si>
  <si>
    <t>Bucha de Redução PVC Soldável 25 X 20 mm</t>
  </si>
  <si>
    <t>00000828</t>
  </si>
  <si>
    <t>Curva  90º PVC Soldável DN 50</t>
  </si>
  <si>
    <t>00001959</t>
  </si>
  <si>
    <t>Curva  45º PVC Soldável DN 50</t>
  </si>
  <si>
    <t>00001930</t>
  </si>
  <si>
    <t>Curva  90º PVC Soldável DN 40</t>
  </si>
  <si>
    <t>Curva  45º PVC Soldável DN 40</t>
  </si>
  <si>
    <t>00001929</t>
  </si>
  <si>
    <t>00001958</t>
  </si>
  <si>
    <t>Curva  90º PVC Soldável DN 32</t>
  </si>
  <si>
    <t>Curva  45º PVC Soldável DN 32</t>
  </si>
  <si>
    <t>00001957</t>
  </si>
  <si>
    <t>00001923</t>
  </si>
  <si>
    <t>Curva  90º PVC Soldável DN 25</t>
  </si>
  <si>
    <t>Curva  45º PVC Soldável DN 25</t>
  </si>
  <si>
    <t>00001927</t>
  </si>
  <si>
    <t>00001956</t>
  </si>
  <si>
    <t>Curva  90º PVC Soldável DN 20</t>
  </si>
  <si>
    <t>00001955</t>
  </si>
  <si>
    <t>Luva de correr PVC Soldável DN 20</t>
  </si>
  <si>
    <t>Luva de correr PVC Soldável DN 50</t>
  </si>
  <si>
    <t>00003847</t>
  </si>
  <si>
    <t>Luva de correr PVC Soldável DN 40</t>
  </si>
  <si>
    <t>Luva de correr PVC Soldável DN 32</t>
  </si>
  <si>
    <t>Luva de correr PVC Soldável DN 25</t>
  </si>
  <si>
    <t>00038021</t>
  </si>
  <si>
    <t>00003873</t>
  </si>
  <si>
    <t>00003854</t>
  </si>
  <si>
    <t>ENTRADA DE ENERGIA ELÉTRICA AÉREA MONOFÁSICA 50A COM POSTE DE CONCRETO, INCLUSIVE CABEAMENTO, CAIXA DE PROTEÇÃO PARA MEDIDOR E ATERRAMENTO.</t>
  </si>
  <si>
    <t>Flange sextavado DE 3" com colarinho</t>
  </si>
  <si>
    <t>00003268</t>
  </si>
  <si>
    <t>Tampa Metálica 1,0 X 0,8 m</t>
  </si>
  <si>
    <t>84796</t>
  </si>
  <si>
    <t>Tampa Metálica 0,8 X 0,6 m</t>
  </si>
  <si>
    <t>SEM DESONERAÇÃO</t>
  </si>
  <si>
    <t>87632</t>
  </si>
  <si>
    <t>84798</t>
  </si>
  <si>
    <t>00034344</t>
  </si>
  <si>
    <t>Grampo tipo olhal</t>
  </si>
  <si>
    <t>00000402</t>
  </si>
  <si>
    <t>Joelho PVC Soldável 90º 75 mm</t>
  </si>
  <si>
    <t>00001960</t>
  </si>
  <si>
    <t>Joelho PVC Soldável 90º 50 mm</t>
  </si>
  <si>
    <t>00007144</t>
  </si>
  <si>
    <t>Registro Gaveta PVC Soldável 50 mm</t>
  </si>
  <si>
    <t>Tubo PVC Soldável DN 25 mm</t>
  </si>
  <si>
    <t>Tubo PVC Soldável DN 75 mm</t>
  </si>
  <si>
    <t>00009871</t>
  </si>
  <si>
    <t>97124</t>
  </si>
  <si>
    <t>1.2.7</t>
  </si>
  <si>
    <t>2.2.5</t>
  </si>
  <si>
    <t>2.2.11</t>
  </si>
  <si>
    <t>3.2.17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</si>
  <si>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</si>
  <si>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</si>
  <si>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</si>
  <si>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</si>
  <si>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</si>
  <si>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</si>
  <si>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</si>
  <si>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</si>
  <si>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</si>
  <si>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</si>
  <si>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</si>
  <si>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</si>
  <si>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</si>
  <si>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</si>
  <si>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4.3.4</t>
  </si>
  <si>
    <t>97082</t>
  </si>
  <si>
    <t>92270</t>
  </si>
  <si>
    <t>96544</t>
  </si>
  <si>
    <t>92741</t>
  </si>
  <si>
    <t>93138</t>
  </si>
  <si>
    <t>97891</t>
  </si>
  <si>
    <t>REF</t>
  </si>
  <si>
    <t>JUNHO/2018</t>
  </si>
  <si>
    <t>83463</t>
  </si>
  <si>
    <t>4.2.27</t>
  </si>
  <si>
    <t>CAP PVC Soldável DN 25</t>
  </si>
  <si>
    <t>00001185</t>
  </si>
  <si>
    <t>Mercado Regional</t>
  </si>
  <si>
    <t>1.1.6</t>
  </si>
  <si>
    <t>Aplicação de fundo selador - mínimo uma demão</t>
  </si>
  <si>
    <t>Pintura sobre a alvenaria (Tinta Látex) - mínimo 2 demãos</t>
  </si>
  <si>
    <t>Caixa em Alvenaria para Elétrica</t>
  </si>
  <si>
    <t>Quadro de distribuição</t>
  </si>
  <si>
    <t>3.4.3</t>
  </si>
  <si>
    <t>3.4.4</t>
  </si>
  <si>
    <t>3.4.5</t>
  </si>
  <si>
    <t>3.4.6</t>
  </si>
  <si>
    <t>Fornecimento e instalação luminária</t>
  </si>
  <si>
    <t>Tomadas</t>
  </si>
  <si>
    <t>93141</t>
  </si>
  <si>
    <t>95785</t>
  </si>
  <si>
    <t>Eletroduto</t>
  </si>
  <si>
    <t>91856</t>
  </si>
  <si>
    <t>3.4.7</t>
  </si>
  <si>
    <t>92981</t>
  </si>
  <si>
    <t>Fornecimento e instalação cabeamento</t>
  </si>
  <si>
    <t>1.1.7</t>
  </si>
  <si>
    <t>ANEXO F - COMPOSIÇÕES</t>
  </si>
  <si>
    <t>00003279</t>
  </si>
  <si>
    <t>3279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</si>
</sst>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00000"/>
    <numFmt numFmtId="191" formatCode="0.0000000000"/>
    <numFmt numFmtId="192" formatCode="0.000000000"/>
    <numFmt numFmtId="193" formatCode="&quot;R$ &quot;#,##0.0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_(&quot;R$ &quot;* #,##0.000_);_(&quot;R$ &quot;* \(#,##0.000\);_(&quot;R$ &quot;* &quot;-&quot;??_);_(@_)"/>
    <numFmt numFmtId="198" formatCode="_(&quot;R$ &quot;* #,##0.0000_);_(&quot;R$ &quot;* \(#,##0.0000\);_(&quot;R$ &quot;* &quot;-&quot;??_);_(@_)"/>
    <numFmt numFmtId="199" formatCode="_(&quot;R$ &quot;* #,##0.00000_);_(&quot;R$ &quot;* \(#,##0.00000\);_(&quot;R$ &quot;* &quot;-&quot;??_);_(@_)"/>
    <numFmt numFmtId="200" formatCode="_(&quot;R$ &quot;* #,##0.000000_);_(&quot;R$ &quot;* \(#,##0.000000\);_(&quot;R$ &quot;* &quot;-&quot;??_);_(@_)"/>
    <numFmt numFmtId="201" formatCode="0.00;[Red]0.00"/>
    <numFmt numFmtId="202" formatCode="0.0%"/>
    <numFmt numFmtId="203" formatCode="0.000%"/>
    <numFmt numFmtId="204" formatCode="0.00000000000"/>
    <numFmt numFmtId="205" formatCode="0.000000000000"/>
    <numFmt numFmtId="206" formatCode="0.0000000000000"/>
    <numFmt numFmtId="207" formatCode="0.0000%"/>
    <numFmt numFmtId="208" formatCode="[$€-2]\ #,##0.00_);[Red]\([$€-2]\ #,##0.00\)"/>
    <numFmt numFmtId="209" formatCode="[$-416]dddd\,\ d&quot; de &quot;mmmm&quot; de &quot;yyyy"/>
    <numFmt numFmtId="210" formatCode="#,##0.000;\(#,##0.000\);\-#"/>
    <numFmt numFmtId="211" formatCode="#,##0.00;\(#,##0.00\);\-#"/>
    <numFmt numFmtId="212" formatCode="dd/mm/yy"/>
    <numFmt numFmtId="213" formatCode="&quot; R$ &quot;#,##0.00\ ;&quot; R$ (&quot;#,##0.00\);&quot; R$ -&quot;#\ ;@\ "/>
    <numFmt numFmtId="214" formatCode="_(* #,##0.000_);_(* \(#,##0.000\);_(* &quot;-&quot;??_);_(@_)"/>
    <numFmt numFmtId="215" formatCode="_(* #,##0.0000_);_(* \(#,##0.0000\);_(* &quot;-&quot;??_);_(@_)"/>
    <numFmt numFmtId="216" formatCode="_(* #,##0.00000_);_(* \(#,##0.00000\);_(* &quot;-&quot;??_);_(@_)"/>
    <numFmt numFmtId="217" formatCode="_(* #,##0.0_);_(* \(#,##0.0\);_(* &quot;-&quot;??_);_(@_)"/>
    <numFmt numFmtId="218" formatCode="_(* #,##0_);_(* \(#,##0\);_(* &quot;-&quot;??_);_(@_)"/>
    <numFmt numFmtId="219" formatCode="&quot;Ativado&quot;;&quot;Ativado&quot;;&quot;Desativado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" fontId="7" fillId="0" borderId="0" xfId="0" applyNumberFormat="1" applyFont="1" applyFill="1" applyAlignment="1">
      <alignment horizontal="center" vertical="center" wrapText="1"/>
    </xf>
    <xf numFmtId="177" fontId="7" fillId="0" borderId="10" xfId="46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0" xfId="46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46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10" xfId="46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0" xfId="46" applyNumberFormat="1" applyFont="1" applyFill="1" applyBorder="1" applyAlignment="1">
      <alignment horizontal="center" vertical="center"/>
    </xf>
    <xf numFmtId="177" fontId="7" fillId="0" borderId="13" xfId="46" applyNumberFormat="1" applyFont="1" applyFill="1" applyBorder="1" applyAlignment="1">
      <alignment horizontal="center" vertical="center"/>
    </xf>
    <xf numFmtId="177" fontId="5" fillId="0" borderId="14" xfId="46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177" fontId="7" fillId="33" borderId="10" xfId="46" applyNumberFormat="1" applyFont="1" applyFill="1" applyBorder="1" applyAlignment="1">
      <alignment horizontal="center" vertical="center"/>
    </xf>
    <xf numFmtId="4" fontId="7" fillId="33" borderId="0" xfId="0" applyNumberFormat="1" applyFont="1" applyFill="1" applyAlignment="1">
      <alignment horizontal="center" vertical="center" wrapText="1"/>
    </xf>
    <xf numFmtId="177" fontId="7" fillId="33" borderId="10" xfId="46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9" fontId="0" fillId="0" borderId="0" xfId="0" applyNumberFormat="1" applyAlignment="1">
      <alignment/>
    </xf>
    <xf numFmtId="4" fontId="6" fillId="34" borderId="17" xfId="0" applyNumberFormat="1" applyFont="1" applyFill="1" applyBorder="1" applyAlignment="1">
      <alignment horizontal="center" vertical="center" wrapText="1"/>
    </xf>
    <xf numFmtId="4" fontId="6" fillId="34" borderId="17" xfId="48" applyNumberFormat="1" applyFont="1" applyFill="1" applyBorder="1" applyAlignment="1">
      <alignment horizontal="center" vertical="center" wrapText="1"/>
    </xf>
    <xf numFmtId="4" fontId="6" fillId="34" borderId="18" xfId="48" applyNumberFormat="1" applyFont="1" applyFill="1" applyBorder="1" applyAlignment="1">
      <alignment horizontal="center" vertical="center" wrapText="1"/>
    </xf>
    <xf numFmtId="0" fontId="4" fillId="16" borderId="14" xfId="0" applyNumberFormat="1" applyFont="1" applyFill="1" applyBorder="1" applyAlignment="1" applyProtection="1">
      <alignment horizontal="center" vertical="center" wrapText="1"/>
      <protection/>
    </xf>
    <xf numFmtId="177" fontId="7" fillId="0" borderId="19" xfId="46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 wrapText="1"/>
    </xf>
    <xf numFmtId="0" fontId="4" fillId="16" borderId="14" xfId="0" applyNumberFormat="1" applyFont="1" applyFill="1" applyBorder="1" applyAlignment="1" applyProtection="1">
      <alignment horizontal="center" vertical="top" wrapText="1"/>
      <protection/>
    </xf>
    <xf numFmtId="4" fontId="5" fillId="0" borderId="15" xfId="46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7" fontId="5" fillId="0" borderId="21" xfId="46" applyNumberFormat="1" applyFont="1" applyFill="1" applyBorder="1" applyAlignment="1">
      <alignment horizontal="center" vertical="center"/>
    </xf>
    <xf numFmtId="177" fontId="5" fillId="0" borderId="15" xfId="46" applyNumberFormat="1" applyFont="1" applyFill="1" applyBorder="1" applyAlignment="1">
      <alignment horizontal="center" vertical="center"/>
    </xf>
    <xf numFmtId="177" fontId="5" fillId="0" borderId="15" xfId="46" applyNumberFormat="1" applyFont="1" applyFill="1" applyBorder="1" applyAlignment="1">
      <alignment horizontal="center" vertical="center" wrapText="1"/>
    </xf>
    <xf numFmtId="4" fontId="5" fillId="7" borderId="22" xfId="0" applyNumberFormat="1" applyFont="1" applyFill="1" applyBorder="1" applyAlignment="1">
      <alignment horizontal="center" vertical="center" wrapText="1"/>
    </xf>
    <xf numFmtId="4" fontId="5" fillId="7" borderId="23" xfId="0" applyNumberFormat="1" applyFont="1" applyFill="1" applyBorder="1" applyAlignment="1">
      <alignment horizontal="center" vertical="center" wrapText="1"/>
    </xf>
    <xf numFmtId="4" fontId="5" fillId="7" borderId="23" xfId="46" applyNumberFormat="1" applyFont="1" applyFill="1" applyBorder="1" applyAlignment="1">
      <alignment horizontal="center" vertical="center"/>
    </xf>
    <xf numFmtId="177" fontId="5" fillId="7" borderId="23" xfId="0" applyNumberFormat="1" applyFont="1" applyFill="1" applyBorder="1" applyAlignment="1">
      <alignment horizontal="center" vertical="center"/>
    </xf>
    <xf numFmtId="177" fontId="5" fillId="7" borderId="23" xfId="48" applyNumberFormat="1" applyFont="1" applyFill="1" applyBorder="1" applyAlignment="1">
      <alignment horizontal="center" vertical="center"/>
    </xf>
    <xf numFmtId="177" fontId="5" fillId="7" borderId="23" xfId="46" applyNumberFormat="1" applyFont="1" applyFill="1" applyBorder="1" applyAlignment="1">
      <alignment horizontal="center" vertical="center"/>
    </xf>
    <xf numFmtId="43" fontId="4" fillId="16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>
      <alignment horizontal="center" vertical="center" wrapText="1"/>
    </xf>
    <xf numFmtId="176" fontId="7" fillId="0" borderId="14" xfId="46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176" fontId="7" fillId="0" borderId="25" xfId="46" applyFont="1" applyFill="1" applyBorder="1" applyAlignment="1">
      <alignment horizontal="center" vertical="center" wrapText="1"/>
    </xf>
    <xf numFmtId="4" fontId="6" fillId="34" borderId="26" xfId="48" applyNumberFormat="1" applyFont="1" applyFill="1" applyBorder="1" applyAlignment="1">
      <alignment horizontal="center" vertical="center" wrapText="1"/>
    </xf>
    <xf numFmtId="4" fontId="6" fillId="34" borderId="27" xfId="48" applyNumberFormat="1" applyFont="1" applyFill="1" applyBorder="1" applyAlignment="1">
      <alignment horizontal="center" vertical="center" wrapText="1"/>
    </xf>
    <xf numFmtId="4" fontId="6" fillId="34" borderId="28" xfId="48" applyNumberFormat="1" applyFont="1" applyFill="1" applyBorder="1" applyAlignment="1">
      <alignment horizontal="center" vertical="center" wrapText="1"/>
    </xf>
    <xf numFmtId="4" fontId="6" fillId="34" borderId="29" xfId="48" applyNumberFormat="1" applyFont="1" applyFill="1" applyBorder="1" applyAlignment="1">
      <alignment horizontal="center" vertical="center" wrapText="1"/>
    </xf>
    <xf numFmtId="176" fontId="7" fillId="0" borderId="25" xfId="46" applyFont="1" applyFill="1" applyBorder="1" applyAlignment="1">
      <alignment horizontal="center" vertical="center"/>
    </xf>
    <xf numFmtId="176" fontId="7" fillId="0" borderId="24" xfId="46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176" fontId="7" fillId="0" borderId="31" xfId="46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 wrapText="1"/>
    </xf>
    <xf numFmtId="176" fontId="7" fillId="0" borderId="32" xfId="46" applyFont="1" applyFill="1" applyBorder="1" applyAlignment="1">
      <alignment horizontal="center" vertical="center" wrapText="1"/>
    </xf>
    <xf numFmtId="0" fontId="4" fillId="35" borderId="14" xfId="0" applyNumberFormat="1" applyFont="1" applyFill="1" applyBorder="1" applyAlignment="1" applyProtection="1">
      <alignment horizontal="center" vertical="center"/>
      <protection/>
    </xf>
    <xf numFmtId="4" fontId="6" fillId="11" borderId="14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/>
    </xf>
    <xf numFmtId="10" fontId="4" fillId="35" borderId="14" xfId="0" applyNumberFormat="1" applyFont="1" applyFill="1" applyBorder="1" applyAlignment="1" applyProtection="1">
      <alignment horizontal="center" vertical="center"/>
      <protection/>
    </xf>
    <xf numFmtId="177" fontId="7" fillId="33" borderId="33" xfId="46" applyNumberFormat="1" applyFont="1" applyFill="1" applyBorder="1" applyAlignment="1">
      <alignment horizontal="center" vertical="center"/>
    </xf>
    <xf numFmtId="4" fontId="6" fillId="34" borderId="34" xfId="48" applyNumberFormat="1" applyFont="1" applyFill="1" applyBorder="1" applyAlignment="1">
      <alignment horizontal="center" vertical="center" wrapText="1"/>
    </xf>
    <xf numFmtId="177" fontId="7" fillId="0" borderId="33" xfId="46" applyNumberFormat="1" applyFont="1" applyFill="1" applyBorder="1" applyAlignment="1">
      <alignment horizontal="center" vertical="center" wrapText="1"/>
    </xf>
    <xf numFmtId="177" fontId="7" fillId="33" borderId="33" xfId="46" applyNumberFormat="1" applyFont="1" applyFill="1" applyBorder="1" applyAlignment="1">
      <alignment horizontal="center" vertical="center"/>
    </xf>
    <xf numFmtId="177" fontId="7" fillId="33" borderId="35" xfId="46" applyNumberFormat="1" applyFont="1" applyFill="1" applyBorder="1" applyAlignment="1">
      <alignment horizontal="center" vertical="center"/>
    </xf>
    <xf numFmtId="4" fontId="6" fillId="35" borderId="18" xfId="48" applyNumberFormat="1" applyFont="1" applyFill="1" applyBorder="1" applyAlignment="1">
      <alignment horizontal="center" vertical="center" wrapText="1"/>
    </xf>
    <xf numFmtId="4" fontId="6" fillId="35" borderId="36" xfId="48" applyNumberFormat="1" applyFont="1" applyFill="1" applyBorder="1" applyAlignment="1">
      <alignment horizontal="center" vertical="center" wrapText="1"/>
    </xf>
    <xf numFmtId="4" fontId="8" fillId="34" borderId="14" xfId="48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4" fontId="7" fillId="0" borderId="37" xfId="0" applyNumberFormat="1" applyFont="1" applyFill="1" applyBorder="1" applyAlignment="1">
      <alignment horizontal="center" vertical="center" wrapText="1"/>
    </xf>
    <xf numFmtId="176" fontId="7" fillId="0" borderId="38" xfId="46" applyFont="1" applyFill="1" applyBorder="1" applyAlignment="1">
      <alignment horizontal="center" vertical="center" wrapText="1"/>
    </xf>
    <xf numFmtId="176" fontId="7" fillId="0" borderId="39" xfId="46" applyFont="1" applyFill="1" applyBorder="1" applyAlignment="1">
      <alignment horizontal="center" vertical="center" wrapText="1"/>
    </xf>
    <xf numFmtId="176" fontId="7" fillId="0" borderId="40" xfId="46" applyFont="1" applyFill="1" applyBorder="1" applyAlignment="1">
      <alignment horizontal="center" vertical="center" wrapText="1"/>
    </xf>
    <xf numFmtId="176" fontId="7" fillId="0" borderId="41" xfId="46" applyFont="1" applyFill="1" applyBorder="1" applyAlignment="1">
      <alignment horizontal="center" vertical="center" wrapText="1"/>
    </xf>
    <xf numFmtId="176" fontId="7" fillId="0" borderId="42" xfId="46" applyFont="1" applyFill="1" applyBorder="1" applyAlignment="1">
      <alignment horizontal="center" vertical="center" wrapText="1"/>
    </xf>
    <xf numFmtId="4" fontId="7" fillId="0" borderId="43" xfId="0" applyNumberFormat="1" applyFont="1" applyFill="1" applyBorder="1" applyAlignment="1">
      <alignment horizontal="center" vertical="center" wrapText="1"/>
    </xf>
    <xf numFmtId="4" fontId="7" fillId="0" borderId="44" xfId="0" applyNumberFormat="1" applyFont="1" applyFill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 wrapText="1"/>
    </xf>
    <xf numFmtId="4" fontId="8" fillId="34" borderId="30" xfId="48" applyNumberFormat="1" applyFont="1" applyFill="1" applyBorder="1" applyAlignment="1">
      <alignment horizontal="center" vertical="center" wrapText="1"/>
    </xf>
    <xf numFmtId="4" fontId="8" fillId="34" borderId="31" xfId="48" applyNumberFormat="1" applyFont="1" applyFill="1" applyBorder="1" applyAlignment="1">
      <alignment horizontal="center" vertical="center" wrapText="1"/>
    </xf>
    <xf numFmtId="4" fontId="8" fillId="34" borderId="32" xfId="48" applyNumberFormat="1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_PINHALZINHO_ORÇAMENTO" xfId="48"/>
    <cellStyle name="Neutro" xfId="49"/>
    <cellStyle name="Normal 2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14"/>
  <sheetViews>
    <sheetView tabSelected="1" zoomScale="90" zoomScaleNormal="90" zoomScalePageLayoutView="0" workbookViewId="0" topLeftCell="A196">
      <selection activeCell="H214" sqref="H214"/>
    </sheetView>
  </sheetViews>
  <sheetFormatPr defaultColWidth="9.140625" defaultRowHeight="12.75"/>
  <cols>
    <col min="1" max="1" width="2.00390625" style="0" customWidth="1"/>
    <col min="3" max="3" width="51.8515625" style="0" bestFit="1" customWidth="1"/>
    <col min="6" max="6" width="15.7109375" style="0" bestFit="1" customWidth="1"/>
    <col min="7" max="7" width="21.7109375" style="0" customWidth="1"/>
    <col min="8" max="8" width="11.7109375" style="0" bestFit="1" customWidth="1"/>
    <col min="10" max="10" width="16.00390625" style="0" customWidth="1"/>
    <col min="13" max="13" width="8.8515625" style="0" bestFit="1" customWidth="1"/>
  </cols>
  <sheetData>
    <row r="1" spans="2:8" ht="22.5">
      <c r="B1" s="81" t="s">
        <v>338</v>
      </c>
      <c r="C1" s="81"/>
      <c r="D1" s="81"/>
      <c r="E1" s="81"/>
      <c r="F1" s="81"/>
      <c r="G1" s="81"/>
      <c r="H1" s="81"/>
    </row>
    <row r="3" spans="2:3" ht="12.75">
      <c r="B3" s="70" t="s">
        <v>485</v>
      </c>
      <c r="C3" s="72" t="s">
        <v>445</v>
      </c>
    </row>
    <row r="4" spans="2:3" ht="12.75">
      <c r="B4" t="s">
        <v>172</v>
      </c>
      <c r="C4" s="71" t="s">
        <v>486</v>
      </c>
    </row>
    <row r="5" spans="3:13" ht="14.25">
      <c r="C5" s="29"/>
      <c r="L5" s="79" t="s">
        <v>445</v>
      </c>
      <c r="M5" s="80"/>
    </row>
    <row r="6" spans="2:13" ht="14.25">
      <c r="B6" s="30" t="s">
        <v>3</v>
      </c>
      <c r="C6" s="31" t="s">
        <v>1</v>
      </c>
      <c r="D6" s="31" t="s">
        <v>2</v>
      </c>
      <c r="E6" s="31" t="s">
        <v>52</v>
      </c>
      <c r="F6" s="75" t="s">
        <v>168</v>
      </c>
      <c r="G6" s="32" t="s">
        <v>142</v>
      </c>
      <c r="H6" s="31" t="s">
        <v>0</v>
      </c>
      <c r="J6" s="69" t="s">
        <v>168</v>
      </c>
      <c r="L6" s="68" t="s">
        <v>108</v>
      </c>
      <c r="M6" s="68" t="s">
        <v>109</v>
      </c>
    </row>
    <row r="7" spans="2:13" ht="15.75">
      <c r="B7" s="33">
        <v>1</v>
      </c>
      <c r="C7" s="33" t="s">
        <v>178</v>
      </c>
      <c r="D7" s="33"/>
      <c r="E7" s="33"/>
      <c r="F7" s="33"/>
      <c r="G7" s="33"/>
      <c r="H7" s="33"/>
      <c r="I7" s="4"/>
      <c r="J7" s="69"/>
      <c r="L7" s="68"/>
      <c r="M7" s="73">
        <v>0.2085</v>
      </c>
    </row>
    <row r="8" spans="2:13" ht="15.75">
      <c r="B8" s="33" t="s">
        <v>4</v>
      </c>
      <c r="C8" s="33" t="s">
        <v>49</v>
      </c>
      <c r="D8" s="33"/>
      <c r="E8" s="33"/>
      <c r="F8" s="33"/>
      <c r="G8" s="33"/>
      <c r="H8" s="33"/>
      <c r="I8" s="4"/>
      <c r="J8" s="69"/>
      <c r="L8" s="68"/>
      <c r="M8" s="68"/>
    </row>
    <row r="9" spans="2:13" ht="22.5">
      <c r="B9" s="5" t="s">
        <v>84</v>
      </c>
      <c r="C9" s="3" t="s">
        <v>321</v>
      </c>
      <c r="D9" s="12" t="s">
        <v>96</v>
      </c>
      <c r="E9" s="9">
        <v>1</v>
      </c>
      <c r="F9" s="9" t="s">
        <v>169</v>
      </c>
      <c r="G9" s="9">
        <f>M9</f>
        <v>6235.3766</v>
      </c>
      <c r="H9" s="34">
        <f aca="true" t="shared" si="0" ref="H9:H15">E9*G9</f>
        <v>6235.3766</v>
      </c>
      <c r="I9" s="14"/>
      <c r="J9" s="27" t="s">
        <v>169</v>
      </c>
      <c r="K9" s="11"/>
      <c r="L9" s="2">
        <v>5159.6</v>
      </c>
      <c r="M9" s="2">
        <f aca="true" t="shared" si="1" ref="M9:M15">L9*(1+$M$7)</f>
        <v>6235.3766</v>
      </c>
    </row>
    <row r="10" spans="2:13" ht="22.5">
      <c r="B10" s="5" t="s">
        <v>85</v>
      </c>
      <c r="C10" s="3" t="s">
        <v>167</v>
      </c>
      <c r="D10" s="12" t="s">
        <v>96</v>
      </c>
      <c r="E10" s="9">
        <v>1</v>
      </c>
      <c r="F10" s="9" t="s">
        <v>491</v>
      </c>
      <c r="G10" s="9">
        <f>L10</f>
        <v>5318.11</v>
      </c>
      <c r="H10" s="34">
        <f t="shared" si="0"/>
        <v>5318.11</v>
      </c>
      <c r="I10" s="14"/>
      <c r="J10" s="27" t="s">
        <v>113</v>
      </c>
      <c r="K10" s="11"/>
      <c r="L10" s="2">
        <v>5318.11</v>
      </c>
      <c r="M10" s="2">
        <f t="shared" si="1"/>
        <v>6426.9359349999995</v>
      </c>
    </row>
    <row r="11" spans="2:13" ht="12.75">
      <c r="B11" s="5" t="s">
        <v>86</v>
      </c>
      <c r="C11" s="3" t="s">
        <v>171</v>
      </c>
      <c r="D11" s="12" t="s">
        <v>132</v>
      </c>
      <c r="E11" s="9">
        <v>1200</v>
      </c>
      <c r="F11" s="9" t="s">
        <v>170</v>
      </c>
      <c r="G11" s="9">
        <f>M11</f>
        <v>7.057639999999999</v>
      </c>
      <c r="H11" s="34">
        <f t="shared" si="0"/>
        <v>8469.168</v>
      </c>
      <c r="I11" s="14"/>
      <c r="J11" s="27" t="s">
        <v>170</v>
      </c>
      <c r="K11" s="11"/>
      <c r="L11" s="2">
        <v>5.84</v>
      </c>
      <c r="M11" s="2">
        <f t="shared" si="1"/>
        <v>7.057639999999999</v>
      </c>
    </row>
    <row r="12" spans="2:13" ht="22.5">
      <c r="B12" s="5" t="s">
        <v>87</v>
      </c>
      <c r="C12" s="3" t="s">
        <v>97</v>
      </c>
      <c r="D12" s="12" t="s">
        <v>96</v>
      </c>
      <c r="E12" s="9">
        <v>1</v>
      </c>
      <c r="F12" s="9" t="s">
        <v>389</v>
      </c>
      <c r="G12" s="9">
        <f>M12</f>
        <v>1481.83853</v>
      </c>
      <c r="H12" s="34">
        <f t="shared" si="0"/>
        <v>1481.83853</v>
      </c>
      <c r="I12" s="14"/>
      <c r="J12" s="27" t="s">
        <v>389</v>
      </c>
      <c r="K12" s="11"/>
      <c r="L12" s="2">
        <v>1226.18</v>
      </c>
      <c r="M12" s="2">
        <f t="shared" si="1"/>
        <v>1481.83853</v>
      </c>
    </row>
    <row r="13" spans="2:13" ht="12.75">
      <c r="B13" s="5" t="s">
        <v>122</v>
      </c>
      <c r="C13" s="3" t="s">
        <v>495</v>
      </c>
      <c r="D13" s="6" t="s">
        <v>96</v>
      </c>
      <c r="E13" s="2">
        <v>1</v>
      </c>
      <c r="F13" s="2" t="s">
        <v>484</v>
      </c>
      <c r="G13" s="18">
        <f>M13</f>
        <v>173.62519499999996</v>
      </c>
      <c r="H13" s="9">
        <f t="shared" si="0"/>
        <v>173.62519499999996</v>
      </c>
      <c r="I13" s="14"/>
      <c r="J13" s="27" t="s">
        <v>484</v>
      </c>
      <c r="K13" s="11"/>
      <c r="L13" s="2">
        <v>143.67</v>
      </c>
      <c r="M13" s="2">
        <f t="shared" si="1"/>
        <v>173.62519499999996</v>
      </c>
    </row>
    <row r="14" spans="2:13" ht="12.75">
      <c r="B14" s="5" t="s">
        <v>492</v>
      </c>
      <c r="C14" s="3" t="s">
        <v>496</v>
      </c>
      <c r="D14" s="6" t="s">
        <v>96</v>
      </c>
      <c r="E14" s="2">
        <v>1</v>
      </c>
      <c r="F14" s="2" t="s">
        <v>322</v>
      </c>
      <c r="G14" s="18">
        <f>M14</f>
        <v>557.8436</v>
      </c>
      <c r="H14" s="9">
        <f t="shared" si="0"/>
        <v>557.8436</v>
      </c>
      <c r="I14" s="14"/>
      <c r="J14" s="27" t="s">
        <v>322</v>
      </c>
      <c r="K14" s="11"/>
      <c r="L14" s="2">
        <v>461.6</v>
      </c>
      <c r="M14" s="2">
        <f t="shared" si="1"/>
        <v>557.8436</v>
      </c>
    </row>
    <row r="15" spans="2:13" ht="12.75">
      <c r="B15" s="5" t="s">
        <v>510</v>
      </c>
      <c r="C15" s="3" t="s">
        <v>505</v>
      </c>
      <c r="D15" s="6" t="s">
        <v>132</v>
      </c>
      <c r="E15" s="2">
        <v>100</v>
      </c>
      <c r="F15" s="9" t="s">
        <v>504</v>
      </c>
      <c r="G15" s="18">
        <f>M15</f>
        <v>12.54423</v>
      </c>
      <c r="H15" s="9">
        <f t="shared" si="0"/>
        <v>1254.423</v>
      </c>
      <c r="I15" s="14"/>
      <c r="J15" s="27" t="s">
        <v>506</v>
      </c>
      <c r="K15" s="11"/>
      <c r="L15" s="2">
        <v>10.38</v>
      </c>
      <c r="M15" s="2">
        <f t="shared" si="1"/>
        <v>12.54423</v>
      </c>
    </row>
    <row r="16" spans="2:13" ht="12.75">
      <c r="B16" s="7"/>
      <c r="C16" s="24" t="s">
        <v>53</v>
      </c>
      <c r="D16" s="37" t="s">
        <v>69</v>
      </c>
      <c r="E16" s="38" t="s">
        <v>69</v>
      </c>
      <c r="F16" s="38"/>
      <c r="G16" s="38" t="s">
        <v>69</v>
      </c>
      <c r="H16" s="39">
        <f>SUM(H9:H15)</f>
        <v>23490.384925000002</v>
      </c>
      <c r="I16" s="14"/>
      <c r="J16" s="15"/>
      <c r="K16" s="11"/>
      <c r="L16" s="2"/>
      <c r="M16" s="2"/>
    </row>
    <row r="17" spans="2:14" ht="15.75">
      <c r="B17" s="33" t="s">
        <v>5</v>
      </c>
      <c r="C17" s="36" t="s">
        <v>347</v>
      </c>
      <c r="D17" s="33"/>
      <c r="E17" s="33"/>
      <c r="F17" s="33"/>
      <c r="G17" s="33"/>
      <c r="H17" s="33"/>
      <c r="I17" s="4"/>
      <c r="J17" s="69"/>
      <c r="L17" s="68"/>
      <c r="M17" s="68"/>
      <c r="N17" s="1"/>
    </row>
    <row r="18" spans="2:13" ht="12.75">
      <c r="B18" s="17" t="s">
        <v>6</v>
      </c>
      <c r="C18" s="23" t="s">
        <v>59</v>
      </c>
      <c r="D18" s="22" t="s">
        <v>98</v>
      </c>
      <c r="E18" s="18">
        <v>0.5</v>
      </c>
      <c r="F18" s="18" t="s">
        <v>234</v>
      </c>
      <c r="G18" s="18">
        <f>M18</f>
        <v>798.7604919999999</v>
      </c>
      <c r="H18" s="18">
        <f>E18*G18</f>
        <v>399.38024599999994</v>
      </c>
      <c r="I18" s="19"/>
      <c r="J18" s="26" t="s">
        <v>234</v>
      </c>
      <c r="K18" s="21"/>
      <c r="L18" s="20">
        <f>COMPOSIÇÕES!H7</f>
        <v>660.952</v>
      </c>
      <c r="M18" s="2">
        <f>L18*(1+$M$7)</f>
        <v>798.7604919999999</v>
      </c>
    </row>
    <row r="19" spans="2:13" ht="12.75">
      <c r="B19" s="5" t="s">
        <v>30</v>
      </c>
      <c r="C19" s="3" t="s">
        <v>60</v>
      </c>
      <c r="D19" s="13" t="s">
        <v>22</v>
      </c>
      <c r="E19" s="9">
        <v>1.65</v>
      </c>
      <c r="F19" s="9" t="s">
        <v>173</v>
      </c>
      <c r="G19" s="18">
        <f aca="true" t="shared" si="2" ref="G19:G25">M19</f>
        <v>50.092325</v>
      </c>
      <c r="H19" s="9">
        <f aca="true" t="shared" si="3" ref="H19:H25">E19*G19</f>
        <v>82.65233625</v>
      </c>
      <c r="J19" s="27" t="s">
        <v>173</v>
      </c>
      <c r="K19" s="11"/>
      <c r="L19" s="2">
        <v>41.45</v>
      </c>
      <c r="M19" s="2">
        <f aca="true" t="shared" si="4" ref="M19:M25">L19*(1+$M$7)</f>
        <v>50.092325</v>
      </c>
    </row>
    <row r="20" spans="2:13" ht="12.75">
      <c r="B20" s="5" t="s">
        <v>31</v>
      </c>
      <c r="C20" s="3" t="s">
        <v>121</v>
      </c>
      <c r="D20" s="13" t="s">
        <v>22</v>
      </c>
      <c r="E20" s="9">
        <v>3.3</v>
      </c>
      <c r="F20" s="9" t="s">
        <v>116</v>
      </c>
      <c r="G20" s="18">
        <f t="shared" si="2"/>
        <v>20.71369</v>
      </c>
      <c r="H20" s="9">
        <f t="shared" si="3"/>
        <v>68.355177</v>
      </c>
      <c r="J20" s="27" t="s">
        <v>116</v>
      </c>
      <c r="K20" s="11"/>
      <c r="L20" s="2">
        <v>17.14</v>
      </c>
      <c r="M20" s="2">
        <f t="shared" si="4"/>
        <v>20.71369</v>
      </c>
    </row>
    <row r="21" spans="2:13" ht="12.75">
      <c r="B21" s="17" t="s">
        <v>37</v>
      </c>
      <c r="C21" s="3" t="s">
        <v>99</v>
      </c>
      <c r="D21" s="13" t="s">
        <v>22</v>
      </c>
      <c r="E21" s="9">
        <v>0.5</v>
      </c>
      <c r="F21" s="9" t="s">
        <v>253</v>
      </c>
      <c r="G21" s="18">
        <f t="shared" si="2"/>
        <v>68.42527</v>
      </c>
      <c r="H21" s="9">
        <f t="shared" si="3"/>
        <v>34.212635</v>
      </c>
      <c r="J21" s="27" t="s">
        <v>253</v>
      </c>
      <c r="K21" s="11"/>
      <c r="L21" s="2">
        <v>56.62</v>
      </c>
      <c r="M21" s="2">
        <f t="shared" si="4"/>
        <v>68.42527</v>
      </c>
    </row>
    <row r="22" spans="2:13" ht="12.75">
      <c r="B22" s="5" t="s">
        <v>58</v>
      </c>
      <c r="C22" s="3" t="s">
        <v>493</v>
      </c>
      <c r="D22" s="3" t="s">
        <v>22</v>
      </c>
      <c r="E22" s="2">
        <v>3.3</v>
      </c>
      <c r="F22" s="2" t="s">
        <v>254</v>
      </c>
      <c r="G22" s="18">
        <f t="shared" si="2"/>
        <v>2.8762299999999996</v>
      </c>
      <c r="H22" s="9">
        <f t="shared" si="3"/>
        <v>9.491558999999999</v>
      </c>
      <c r="J22" s="27" t="s">
        <v>254</v>
      </c>
      <c r="K22" s="11"/>
      <c r="L22" s="2">
        <v>2.38</v>
      </c>
      <c r="M22" s="2">
        <f t="shared" si="4"/>
        <v>2.8762299999999996</v>
      </c>
    </row>
    <row r="23" spans="2:13" ht="12.75">
      <c r="B23" s="17" t="s">
        <v>38</v>
      </c>
      <c r="C23" s="3" t="s">
        <v>494</v>
      </c>
      <c r="D23" s="3" t="s">
        <v>22</v>
      </c>
      <c r="E23" s="2">
        <v>3.3</v>
      </c>
      <c r="F23" s="2" t="s">
        <v>255</v>
      </c>
      <c r="G23" s="18">
        <f t="shared" si="2"/>
        <v>13.24516</v>
      </c>
      <c r="H23" s="9">
        <f t="shared" si="3"/>
        <v>43.709027999999996</v>
      </c>
      <c r="J23" s="27" t="s">
        <v>255</v>
      </c>
      <c r="K23" s="11"/>
      <c r="L23" s="2">
        <v>10.96</v>
      </c>
      <c r="M23" s="2">
        <f t="shared" si="4"/>
        <v>13.24516</v>
      </c>
    </row>
    <row r="24" spans="2:13" ht="12.75">
      <c r="B24" s="5" t="s">
        <v>460</v>
      </c>
      <c r="C24" s="3" t="s">
        <v>112</v>
      </c>
      <c r="D24" s="3" t="s">
        <v>98</v>
      </c>
      <c r="E24" s="2">
        <v>2</v>
      </c>
      <c r="F24" s="2" t="s">
        <v>446</v>
      </c>
      <c r="G24" s="18">
        <f t="shared" si="2"/>
        <v>43.24013</v>
      </c>
      <c r="H24" s="9">
        <f t="shared" si="3"/>
        <v>86.48026</v>
      </c>
      <c r="I24" s="1"/>
      <c r="J24" s="25" t="s">
        <v>446</v>
      </c>
      <c r="K24" s="8"/>
      <c r="L24" s="2">
        <v>35.78</v>
      </c>
      <c r="M24" s="2">
        <f t="shared" si="4"/>
        <v>43.24013</v>
      </c>
    </row>
    <row r="25" spans="2:13" ht="12.75">
      <c r="B25" s="17" t="s">
        <v>174</v>
      </c>
      <c r="C25" s="3" t="s">
        <v>100</v>
      </c>
      <c r="D25" s="3" t="s">
        <v>22</v>
      </c>
      <c r="E25" s="2">
        <v>2</v>
      </c>
      <c r="F25" s="2" t="s">
        <v>153</v>
      </c>
      <c r="G25" s="18">
        <f t="shared" si="2"/>
        <v>21.716744999999996</v>
      </c>
      <c r="H25" s="9">
        <f t="shared" si="3"/>
        <v>43.43348999999999</v>
      </c>
      <c r="I25" s="1"/>
      <c r="J25" s="27" t="s">
        <v>153</v>
      </c>
      <c r="K25" s="11"/>
      <c r="L25" s="2">
        <v>17.97</v>
      </c>
      <c r="M25" s="2">
        <f t="shared" si="4"/>
        <v>21.716744999999996</v>
      </c>
    </row>
    <row r="26" spans="2:13" ht="12.75">
      <c r="B26" s="10"/>
      <c r="C26" s="24" t="s">
        <v>53</v>
      </c>
      <c r="D26" s="37" t="s">
        <v>69</v>
      </c>
      <c r="E26" s="38" t="s">
        <v>69</v>
      </c>
      <c r="F26" s="38"/>
      <c r="G26" s="38" t="s">
        <v>69</v>
      </c>
      <c r="H26" s="40">
        <f>SUM(H18:H25)</f>
        <v>767.71473125</v>
      </c>
      <c r="J26" s="27"/>
      <c r="K26" s="11"/>
      <c r="L26" s="2"/>
      <c r="M26" s="2"/>
    </row>
    <row r="27" spans="2:13" ht="15.75">
      <c r="B27" s="33" t="s">
        <v>57</v>
      </c>
      <c r="C27" s="33" t="s">
        <v>340</v>
      </c>
      <c r="D27" s="33"/>
      <c r="E27" s="33"/>
      <c r="F27" s="33"/>
      <c r="G27" s="33"/>
      <c r="H27" s="33"/>
      <c r="I27" s="4"/>
      <c r="J27" s="69"/>
      <c r="L27" s="68"/>
      <c r="M27" s="68"/>
    </row>
    <row r="28" spans="2:13" ht="12.75">
      <c r="B28" s="17" t="s">
        <v>55</v>
      </c>
      <c r="C28" s="23" t="s">
        <v>339</v>
      </c>
      <c r="D28" s="22" t="s">
        <v>132</v>
      </c>
      <c r="E28" s="18">
        <f>2*4+2*4.5</f>
        <v>17</v>
      </c>
      <c r="F28" s="18" t="s">
        <v>341</v>
      </c>
      <c r="G28" s="18">
        <f>M28</f>
        <v>35.288199999999996</v>
      </c>
      <c r="H28" s="18">
        <f>E28*G28</f>
        <v>599.8993999999999</v>
      </c>
      <c r="I28" s="19"/>
      <c r="J28" s="26" t="s">
        <v>341</v>
      </c>
      <c r="K28" s="21"/>
      <c r="L28" s="20">
        <v>29.2</v>
      </c>
      <c r="M28" s="2">
        <f>L28*(1+$M$7)</f>
        <v>35.288199999999996</v>
      </c>
    </row>
    <row r="29" spans="2:13" ht="12.75">
      <c r="B29" s="17" t="s">
        <v>56</v>
      </c>
      <c r="C29" s="23" t="s">
        <v>342</v>
      </c>
      <c r="D29" s="22" t="s">
        <v>96</v>
      </c>
      <c r="E29" s="18">
        <v>1</v>
      </c>
      <c r="F29" s="18" t="s">
        <v>343</v>
      </c>
      <c r="G29" s="18">
        <f>M29</f>
        <v>35.288199999999996</v>
      </c>
      <c r="H29" s="18">
        <f>E29*G29</f>
        <v>35.288199999999996</v>
      </c>
      <c r="I29" s="19"/>
      <c r="J29" s="26" t="s">
        <v>343</v>
      </c>
      <c r="K29" s="21"/>
      <c r="L29" s="20">
        <v>29.2</v>
      </c>
      <c r="M29" s="2">
        <f>L29*(1+$M$7)</f>
        <v>35.288199999999996</v>
      </c>
    </row>
    <row r="30" spans="2:13" ht="12.75">
      <c r="B30" s="7"/>
      <c r="C30" s="24" t="s">
        <v>53</v>
      </c>
      <c r="D30" s="37" t="s">
        <v>69</v>
      </c>
      <c r="E30" s="38" t="s">
        <v>69</v>
      </c>
      <c r="F30" s="38"/>
      <c r="G30" s="38" t="s">
        <v>69</v>
      </c>
      <c r="H30" s="40">
        <f>SUM(H28:H29)</f>
        <v>635.1875999999999</v>
      </c>
      <c r="J30" s="26"/>
      <c r="K30" s="21"/>
      <c r="L30" s="20"/>
      <c r="M30" s="20"/>
    </row>
    <row r="31" spans="2:13" ht="15.75">
      <c r="B31" s="33" t="s">
        <v>61</v>
      </c>
      <c r="C31" s="33" t="s">
        <v>45</v>
      </c>
      <c r="D31" s="33"/>
      <c r="E31" s="33"/>
      <c r="F31" s="33"/>
      <c r="G31" s="33"/>
      <c r="H31" s="33"/>
      <c r="I31" s="4"/>
      <c r="J31" s="69"/>
      <c r="L31" s="68"/>
      <c r="M31" s="68"/>
    </row>
    <row r="32" spans="2:13" ht="12.75">
      <c r="B32" s="17" t="s">
        <v>62</v>
      </c>
      <c r="C32" s="23" t="s">
        <v>124</v>
      </c>
      <c r="D32" s="22" t="s">
        <v>96</v>
      </c>
      <c r="E32" s="18">
        <v>3</v>
      </c>
      <c r="F32" s="18" t="s">
        <v>175</v>
      </c>
      <c r="G32" s="18">
        <f aca="true" t="shared" si="5" ref="G32:G39">M32</f>
        <v>55.71185</v>
      </c>
      <c r="H32" s="18">
        <f aca="true" t="shared" si="6" ref="H32:H39">E32*G32</f>
        <v>167.13555</v>
      </c>
      <c r="I32" s="19"/>
      <c r="J32" s="26" t="s">
        <v>175</v>
      </c>
      <c r="K32" s="21"/>
      <c r="L32" s="20">
        <v>46.1</v>
      </c>
      <c r="M32" s="2">
        <f>L32*(1+$M$7)</f>
        <v>55.71185</v>
      </c>
    </row>
    <row r="33" spans="2:13" ht="12.75">
      <c r="B33" s="17" t="s">
        <v>63</v>
      </c>
      <c r="C33" s="23" t="s">
        <v>125</v>
      </c>
      <c r="D33" s="22" t="s">
        <v>96</v>
      </c>
      <c r="E33" s="18">
        <v>1</v>
      </c>
      <c r="F33" s="18" t="s">
        <v>162</v>
      </c>
      <c r="G33" s="18">
        <f t="shared" si="5"/>
        <v>51.86882</v>
      </c>
      <c r="H33" s="18">
        <f t="shared" si="6"/>
        <v>51.86882</v>
      </c>
      <c r="I33" s="19"/>
      <c r="J33" s="26" t="s">
        <v>162</v>
      </c>
      <c r="K33" s="21"/>
      <c r="L33" s="20">
        <v>42.92</v>
      </c>
      <c r="M33" s="2">
        <f aca="true" t="shared" si="7" ref="M33:M39">L33*(1+$M$7)</f>
        <v>51.86882</v>
      </c>
    </row>
    <row r="34" spans="2:13" ht="12.75">
      <c r="B34" s="17" t="s">
        <v>64</v>
      </c>
      <c r="C34" s="23" t="s">
        <v>141</v>
      </c>
      <c r="D34" s="22" t="s">
        <v>96</v>
      </c>
      <c r="E34" s="18">
        <v>14</v>
      </c>
      <c r="F34" s="18" t="s">
        <v>154</v>
      </c>
      <c r="G34" s="18">
        <f t="shared" si="5"/>
        <v>17.172785</v>
      </c>
      <c r="H34" s="18">
        <f t="shared" si="6"/>
        <v>240.41899</v>
      </c>
      <c r="I34" s="19"/>
      <c r="J34" s="26" t="s">
        <v>154</v>
      </c>
      <c r="K34" s="21"/>
      <c r="L34" s="20">
        <v>14.21</v>
      </c>
      <c r="M34" s="2">
        <f t="shared" si="7"/>
        <v>17.172785</v>
      </c>
    </row>
    <row r="35" spans="2:13" ht="12.75">
      <c r="B35" s="17" t="s">
        <v>65</v>
      </c>
      <c r="C35" s="23" t="s">
        <v>126</v>
      </c>
      <c r="D35" s="22" t="s">
        <v>132</v>
      </c>
      <c r="E35" s="18">
        <v>66</v>
      </c>
      <c r="F35" s="18" t="s">
        <v>176</v>
      </c>
      <c r="G35" s="18">
        <f t="shared" si="5"/>
        <v>32.72617999999999</v>
      </c>
      <c r="H35" s="18">
        <f t="shared" si="6"/>
        <v>2159.9278799999993</v>
      </c>
      <c r="I35" s="19"/>
      <c r="J35" s="26" t="s">
        <v>176</v>
      </c>
      <c r="K35" s="21"/>
      <c r="L35" s="20">
        <v>27.08</v>
      </c>
      <c r="M35" s="2">
        <f t="shared" si="7"/>
        <v>32.72617999999999</v>
      </c>
    </row>
    <row r="36" spans="2:13" ht="12.75">
      <c r="B36" s="17" t="s">
        <v>66</v>
      </c>
      <c r="C36" s="23" t="s">
        <v>143</v>
      </c>
      <c r="D36" s="22" t="s">
        <v>96</v>
      </c>
      <c r="E36" s="18">
        <v>2</v>
      </c>
      <c r="F36" s="18" t="s">
        <v>152</v>
      </c>
      <c r="G36" s="18">
        <f t="shared" si="5"/>
        <v>168.02983999999998</v>
      </c>
      <c r="H36" s="18">
        <f t="shared" si="6"/>
        <v>336.05967999999996</v>
      </c>
      <c r="I36" s="19"/>
      <c r="J36" s="26" t="s">
        <v>152</v>
      </c>
      <c r="K36" s="21"/>
      <c r="L36" s="20">
        <v>139.04</v>
      </c>
      <c r="M36" s="2">
        <f t="shared" si="7"/>
        <v>168.02983999999998</v>
      </c>
    </row>
    <row r="37" spans="2:13" ht="12.75">
      <c r="B37" s="17" t="s">
        <v>67</v>
      </c>
      <c r="C37" s="23" t="s">
        <v>144</v>
      </c>
      <c r="D37" s="22" t="s">
        <v>96</v>
      </c>
      <c r="E37" s="18">
        <v>2</v>
      </c>
      <c r="F37" s="18" t="s">
        <v>155</v>
      </c>
      <c r="G37" s="18">
        <f t="shared" si="5"/>
        <v>16.918999999999997</v>
      </c>
      <c r="H37" s="18">
        <f t="shared" si="6"/>
        <v>33.837999999999994</v>
      </c>
      <c r="I37" s="19"/>
      <c r="J37" s="26" t="s">
        <v>155</v>
      </c>
      <c r="K37" s="21"/>
      <c r="L37" s="20">
        <v>14</v>
      </c>
      <c r="M37" s="2">
        <f t="shared" si="7"/>
        <v>16.918999999999997</v>
      </c>
    </row>
    <row r="38" spans="2:13" ht="12.75">
      <c r="B38" s="17" t="s">
        <v>260</v>
      </c>
      <c r="C38" s="23" t="s">
        <v>145</v>
      </c>
      <c r="D38" s="22" t="s">
        <v>96</v>
      </c>
      <c r="E38" s="18">
        <v>2</v>
      </c>
      <c r="F38" s="18" t="s">
        <v>120</v>
      </c>
      <c r="G38" s="18">
        <f t="shared" si="5"/>
        <v>75.65209999999999</v>
      </c>
      <c r="H38" s="18">
        <f t="shared" si="6"/>
        <v>151.30419999999998</v>
      </c>
      <c r="I38" s="19"/>
      <c r="J38" s="26" t="s">
        <v>120</v>
      </c>
      <c r="K38" s="21"/>
      <c r="L38" s="20">
        <v>62.6</v>
      </c>
      <c r="M38" s="2">
        <f t="shared" si="7"/>
        <v>75.65209999999999</v>
      </c>
    </row>
    <row r="39" spans="2:13" ht="12.75">
      <c r="B39" s="17" t="s">
        <v>68</v>
      </c>
      <c r="C39" s="23" t="s">
        <v>146</v>
      </c>
      <c r="D39" s="22" t="s">
        <v>96</v>
      </c>
      <c r="E39" s="18">
        <v>1</v>
      </c>
      <c r="F39" s="18" t="s">
        <v>304</v>
      </c>
      <c r="G39" s="18">
        <f t="shared" si="5"/>
        <v>248.09296499999996</v>
      </c>
      <c r="H39" s="18">
        <f t="shared" si="6"/>
        <v>248.09296499999996</v>
      </c>
      <c r="I39" s="19"/>
      <c r="J39" s="26" t="s">
        <v>304</v>
      </c>
      <c r="K39" s="21"/>
      <c r="L39" s="20">
        <v>205.29</v>
      </c>
      <c r="M39" s="2">
        <f t="shared" si="7"/>
        <v>248.09296499999996</v>
      </c>
    </row>
    <row r="40" spans="2:13" ht="12.75">
      <c r="B40" s="7"/>
      <c r="C40" s="24" t="s">
        <v>53</v>
      </c>
      <c r="D40" s="37" t="s">
        <v>69</v>
      </c>
      <c r="E40" s="38" t="s">
        <v>69</v>
      </c>
      <c r="F40" s="38"/>
      <c r="G40" s="38" t="s">
        <v>69</v>
      </c>
      <c r="H40" s="41">
        <f>SUM(H32:H39)</f>
        <v>3388.646084999999</v>
      </c>
      <c r="I40" s="1"/>
      <c r="J40" s="15"/>
      <c r="L40" s="20"/>
      <c r="M40" s="20"/>
    </row>
    <row r="41" spans="2:14" ht="12.75">
      <c r="B41" s="42"/>
      <c r="C41" s="43" t="s">
        <v>259</v>
      </c>
      <c r="D41" s="44"/>
      <c r="E41" s="45"/>
      <c r="F41" s="45"/>
      <c r="G41" s="46"/>
      <c r="H41" s="47">
        <f>H16+H26+H30+H40</f>
        <v>28281.933341250002</v>
      </c>
      <c r="I41" s="1"/>
      <c r="J41" s="16"/>
      <c r="K41" s="8"/>
      <c r="L41" s="2"/>
      <c r="M41" s="2"/>
      <c r="N41" s="28"/>
    </row>
    <row r="42" spans="2:13" ht="15.75">
      <c r="B42" s="33">
        <v>2</v>
      </c>
      <c r="C42" s="33" t="s">
        <v>177</v>
      </c>
      <c r="D42" s="33"/>
      <c r="E42" s="33"/>
      <c r="F42" s="33"/>
      <c r="G42" s="33"/>
      <c r="H42" s="33"/>
      <c r="I42" s="4"/>
      <c r="J42" s="69"/>
      <c r="L42" s="68"/>
      <c r="M42" s="68"/>
    </row>
    <row r="43" spans="2:13" ht="15.75">
      <c r="B43" s="33" t="s">
        <v>179</v>
      </c>
      <c r="C43" s="33" t="s">
        <v>180</v>
      </c>
      <c r="D43" s="33"/>
      <c r="E43" s="33"/>
      <c r="F43" s="33"/>
      <c r="G43" s="33"/>
      <c r="H43" s="33"/>
      <c r="I43" s="4"/>
      <c r="J43" s="69"/>
      <c r="L43" s="68"/>
      <c r="M43" s="68"/>
    </row>
    <row r="44" spans="2:13" ht="12.75">
      <c r="B44" s="17" t="s">
        <v>181</v>
      </c>
      <c r="C44" s="23" t="s">
        <v>127</v>
      </c>
      <c r="D44" s="22" t="s">
        <v>131</v>
      </c>
      <c r="E44" s="18">
        <v>1132</v>
      </c>
      <c r="F44" s="18" t="s">
        <v>163</v>
      </c>
      <c r="G44" s="18">
        <f>M44</f>
        <v>45.34292</v>
      </c>
      <c r="H44" s="18">
        <f>E44*G44</f>
        <v>51328.18544</v>
      </c>
      <c r="I44" s="19"/>
      <c r="J44" s="26" t="s">
        <v>163</v>
      </c>
      <c r="K44" s="21"/>
      <c r="L44" s="20">
        <v>37.52</v>
      </c>
      <c r="M44" s="2">
        <f aca="true" t="shared" si="8" ref="M44:M51">L44*(1+$M$7)</f>
        <v>45.34292</v>
      </c>
    </row>
    <row r="45" spans="2:13" ht="12.75">
      <c r="B45" s="17" t="s">
        <v>182</v>
      </c>
      <c r="C45" s="23" t="s">
        <v>440</v>
      </c>
      <c r="D45" s="22" t="s">
        <v>96</v>
      </c>
      <c r="E45" s="18">
        <v>1</v>
      </c>
      <c r="F45" s="18" t="s">
        <v>441</v>
      </c>
      <c r="G45" s="18">
        <f>M45</f>
        <v>99.882525</v>
      </c>
      <c r="H45" s="18">
        <f>E45*G45</f>
        <v>99.882525</v>
      </c>
      <c r="I45" s="19"/>
      <c r="J45" s="26" t="s">
        <v>441</v>
      </c>
      <c r="K45" s="21"/>
      <c r="L45" s="20">
        <v>82.65</v>
      </c>
      <c r="M45" s="2">
        <f t="shared" si="8"/>
        <v>99.882525</v>
      </c>
    </row>
    <row r="46" spans="2:13" ht="12.75">
      <c r="B46" s="17" t="s">
        <v>183</v>
      </c>
      <c r="C46" s="23" t="s">
        <v>345</v>
      </c>
      <c r="D46" s="22" t="s">
        <v>96</v>
      </c>
      <c r="E46" s="18">
        <v>1</v>
      </c>
      <c r="F46" s="18" t="s">
        <v>346</v>
      </c>
      <c r="G46" s="18">
        <f>M46</f>
        <v>49.33096999999999</v>
      </c>
      <c r="H46" s="18">
        <f>E46*G46</f>
        <v>49.33096999999999</v>
      </c>
      <c r="I46" s="19"/>
      <c r="J46" s="26" t="s">
        <v>346</v>
      </c>
      <c r="K46" s="21"/>
      <c r="L46" s="20">
        <v>40.82</v>
      </c>
      <c r="M46" s="2">
        <f t="shared" si="8"/>
        <v>49.33096999999999</v>
      </c>
    </row>
    <row r="47" spans="2:13" ht="12.75">
      <c r="B47" s="17" t="s">
        <v>184</v>
      </c>
      <c r="C47" s="23" t="s">
        <v>164</v>
      </c>
      <c r="D47" s="22" t="s">
        <v>96</v>
      </c>
      <c r="E47" s="18">
        <v>3</v>
      </c>
      <c r="F47" s="18" t="s">
        <v>232</v>
      </c>
      <c r="G47" s="18">
        <f>M47</f>
        <v>55.506404999999994</v>
      </c>
      <c r="H47" s="18">
        <f>E47*G47</f>
        <v>166.51921499999997</v>
      </c>
      <c r="I47" s="19"/>
      <c r="J47" s="26" t="s">
        <v>232</v>
      </c>
      <c r="K47" s="21"/>
      <c r="L47" s="20">
        <v>45.93</v>
      </c>
      <c r="M47" s="2">
        <f t="shared" si="8"/>
        <v>55.506404999999994</v>
      </c>
    </row>
    <row r="48" spans="2:13" ht="12.75">
      <c r="B48" s="17" t="s">
        <v>185</v>
      </c>
      <c r="C48" s="23" t="s">
        <v>166</v>
      </c>
      <c r="D48" s="22" t="s">
        <v>96</v>
      </c>
      <c r="E48" s="18">
        <v>1</v>
      </c>
      <c r="F48" s="18" t="s">
        <v>306</v>
      </c>
      <c r="G48" s="18">
        <f>M48</f>
        <v>35.396964999999994</v>
      </c>
      <c r="H48" s="18">
        <f>E48*G48</f>
        <v>35.396964999999994</v>
      </c>
      <c r="I48" s="19"/>
      <c r="J48" s="26" t="s">
        <v>306</v>
      </c>
      <c r="K48" s="21"/>
      <c r="L48" s="20">
        <v>29.29</v>
      </c>
      <c r="M48" s="2">
        <f t="shared" si="8"/>
        <v>35.396964999999994</v>
      </c>
    </row>
    <row r="49" spans="2:13" ht="12.75">
      <c r="B49" s="17" t="s">
        <v>188</v>
      </c>
      <c r="C49" s="23" t="s">
        <v>186</v>
      </c>
      <c r="D49" s="22" t="s">
        <v>98</v>
      </c>
      <c r="E49" s="18">
        <f>0.6*1.1*E44</f>
        <v>747.12</v>
      </c>
      <c r="F49" s="74"/>
      <c r="G49" s="77" t="s">
        <v>187</v>
      </c>
      <c r="H49" s="78"/>
      <c r="I49" s="19"/>
      <c r="J49" s="26"/>
      <c r="K49" s="21"/>
      <c r="L49" s="20"/>
      <c r="M49" s="2"/>
    </row>
    <row r="50" spans="2:13" ht="12.75">
      <c r="B50" s="17" t="s">
        <v>189</v>
      </c>
      <c r="C50" s="23" t="s">
        <v>206</v>
      </c>
      <c r="D50" s="22" t="s">
        <v>98</v>
      </c>
      <c r="E50" s="18">
        <f>E49</f>
        <v>747.12</v>
      </c>
      <c r="F50" s="74"/>
      <c r="G50" s="77" t="s">
        <v>187</v>
      </c>
      <c r="H50" s="78"/>
      <c r="I50" s="19"/>
      <c r="J50" s="26"/>
      <c r="K50" s="21"/>
      <c r="L50" s="20"/>
      <c r="M50" s="2"/>
    </row>
    <row r="51" spans="2:13" ht="12.75">
      <c r="B51" s="17" t="s">
        <v>261</v>
      </c>
      <c r="C51" s="23" t="s">
        <v>147</v>
      </c>
      <c r="D51" s="22" t="s">
        <v>54</v>
      </c>
      <c r="E51" s="18">
        <v>1132</v>
      </c>
      <c r="F51" s="18" t="s">
        <v>344</v>
      </c>
      <c r="G51" s="18">
        <f>M51</f>
        <v>1.2205849999999998</v>
      </c>
      <c r="H51" s="18">
        <f>E51*G51</f>
        <v>1381.7022199999997</v>
      </c>
      <c r="I51" s="19"/>
      <c r="J51" s="26" t="s">
        <v>344</v>
      </c>
      <c r="K51" s="21"/>
      <c r="L51" s="20">
        <v>1.01</v>
      </c>
      <c r="M51" s="2">
        <f t="shared" si="8"/>
        <v>1.2205849999999998</v>
      </c>
    </row>
    <row r="52" spans="2:13" ht="12.75">
      <c r="B52" s="7"/>
      <c r="C52" s="24" t="s">
        <v>53</v>
      </c>
      <c r="D52" s="37" t="s">
        <v>69</v>
      </c>
      <c r="E52" s="38" t="s">
        <v>69</v>
      </c>
      <c r="F52" s="38"/>
      <c r="G52" s="38" t="s">
        <v>69</v>
      </c>
      <c r="H52" s="41">
        <f>SUM(H44:H51)</f>
        <v>53061.017335000004</v>
      </c>
      <c r="I52" s="19"/>
      <c r="J52" s="35"/>
      <c r="K52" s="21"/>
      <c r="L52" s="20"/>
      <c r="M52" s="20"/>
    </row>
    <row r="53" spans="2:13" ht="15.75">
      <c r="B53" s="33" t="s">
        <v>190</v>
      </c>
      <c r="C53" s="33" t="s">
        <v>191</v>
      </c>
      <c r="D53" s="33"/>
      <c r="E53" s="33"/>
      <c r="F53" s="33"/>
      <c r="G53" s="33"/>
      <c r="H53" s="33"/>
      <c r="I53" s="4"/>
      <c r="J53" s="69"/>
      <c r="L53" s="68"/>
      <c r="M53" s="68"/>
    </row>
    <row r="54" spans="2:13" ht="12.75">
      <c r="B54" s="17" t="s">
        <v>192</v>
      </c>
      <c r="C54" s="23" t="s">
        <v>148</v>
      </c>
      <c r="D54" s="22" t="s">
        <v>96</v>
      </c>
      <c r="E54" s="18">
        <v>1</v>
      </c>
      <c r="F54" s="18" t="s">
        <v>305</v>
      </c>
      <c r="G54" s="18">
        <f>M54</f>
        <v>139.06209499999997</v>
      </c>
      <c r="H54" s="18">
        <f>E54*G54</f>
        <v>139.06209499999997</v>
      </c>
      <c r="J54" s="26" t="s">
        <v>305</v>
      </c>
      <c r="K54" s="21"/>
      <c r="L54" s="20">
        <v>115.07</v>
      </c>
      <c r="M54" s="2">
        <f aca="true" t="shared" si="9" ref="M54:M64">L54*(1+$M$7)</f>
        <v>139.06209499999997</v>
      </c>
    </row>
    <row r="55" spans="2:13" ht="12.75">
      <c r="B55" s="17" t="s">
        <v>193</v>
      </c>
      <c r="C55" s="23" t="s">
        <v>149</v>
      </c>
      <c r="D55" s="22" t="s">
        <v>96</v>
      </c>
      <c r="E55" s="18">
        <v>1</v>
      </c>
      <c r="F55" s="18" t="s">
        <v>232</v>
      </c>
      <c r="G55" s="18">
        <f aca="true" t="shared" si="10" ref="G55:G64">M55</f>
        <v>55.506404999999994</v>
      </c>
      <c r="H55" s="18">
        <f aca="true" t="shared" si="11" ref="H55:H64">E55*G55</f>
        <v>55.506404999999994</v>
      </c>
      <c r="J55" s="26" t="s">
        <v>232</v>
      </c>
      <c r="K55" s="21"/>
      <c r="L55" s="20">
        <v>45.93</v>
      </c>
      <c r="M55" s="2">
        <f t="shared" si="9"/>
        <v>55.506404999999994</v>
      </c>
    </row>
    <row r="56" spans="2:13" ht="12.75">
      <c r="B56" s="17" t="s">
        <v>194</v>
      </c>
      <c r="C56" s="23" t="s">
        <v>195</v>
      </c>
      <c r="D56" s="22" t="s">
        <v>96</v>
      </c>
      <c r="E56" s="18">
        <v>1</v>
      </c>
      <c r="F56" s="18" t="s">
        <v>307</v>
      </c>
      <c r="G56" s="18">
        <f t="shared" si="10"/>
        <v>21.547554999999996</v>
      </c>
      <c r="H56" s="18">
        <f t="shared" si="11"/>
        <v>21.547554999999996</v>
      </c>
      <c r="J56" s="26" t="s">
        <v>307</v>
      </c>
      <c r="K56" s="21"/>
      <c r="L56" s="20">
        <v>17.83</v>
      </c>
      <c r="M56" s="2">
        <f t="shared" si="9"/>
        <v>21.547554999999996</v>
      </c>
    </row>
    <row r="57" spans="2:13" ht="12.75">
      <c r="B57" s="17" t="s">
        <v>196</v>
      </c>
      <c r="C57" s="23" t="s">
        <v>150</v>
      </c>
      <c r="D57" s="22" t="s">
        <v>132</v>
      </c>
      <c r="E57" s="18">
        <v>2</v>
      </c>
      <c r="F57" s="18" t="s">
        <v>156</v>
      </c>
      <c r="G57" s="18">
        <f t="shared" si="10"/>
        <v>20.266544999999997</v>
      </c>
      <c r="H57" s="18">
        <f t="shared" si="11"/>
        <v>40.533089999999994</v>
      </c>
      <c r="J57" s="26" t="s">
        <v>156</v>
      </c>
      <c r="K57" s="21"/>
      <c r="L57" s="20">
        <v>16.77</v>
      </c>
      <c r="M57" s="2">
        <f t="shared" si="9"/>
        <v>20.266544999999997</v>
      </c>
    </row>
    <row r="58" spans="2:13" ht="12.75">
      <c r="B58" s="17" t="s">
        <v>461</v>
      </c>
      <c r="C58" s="23" t="s">
        <v>442</v>
      </c>
      <c r="D58" s="22" t="s">
        <v>96</v>
      </c>
      <c r="E58" s="18">
        <v>1</v>
      </c>
      <c r="F58" s="18" t="s">
        <v>443</v>
      </c>
      <c r="G58" s="18">
        <f t="shared" si="10"/>
        <v>705.7639999999999</v>
      </c>
      <c r="H58" s="18">
        <f t="shared" si="11"/>
        <v>705.7639999999999</v>
      </c>
      <c r="J58" s="26" t="s">
        <v>443</v>
      </c>
      <c r="K58" s="21"/>
      <c r="L58" s="20">
        <v>584</v>
      </c>
      <c r="M58" s="2">
        <f t="shared" si="9"/>
        <v>705.7639999999999</v>
      </c>
    </row>
    <row r="59" spans="2:13" ht="12.75">
      <c r="B59" s="17" t="s">
        <v>198</v>
      </c>
      <c r="C59" s="23" t="s">
        <v>444</v>
      </c>
      <c r="D59" s="22" t="s">
        <v>96</v>
      </c>
      <c r="E59" s="18">
        <v>1</v>
      </c>
      <c r="F59" s="18" t="s">
        <v>447</v>
      </c>
      <c r="G59" s="18">
        <f>M59</f>
        <v>317.66631</v>
      </c>
      <c r="H59" s="18">
        <f>E59*G59</f>
        <v>317.66631</v>
      </c>
      <c r="J59" s="26" t="s">
        <v>447</v>
      </c>
      <c r="K59" s="21"/>
      <c r="L59" s="20">
        <v>262.86</v>
      </c>
      <c r="M59" s="2">
        <f t="shared" si="9"/>
        <v>317.66631</v>
      </c>
    </row>
    <row r="60" spans="2:13" ht="12.75">
      <c r="B60" s="17" t="s">
        <v>199</v>
      </c>
      <c r="C60" s="23" t="s">
        <v>151</v>
      </c>
      <c r="D60" s="22" t="s">
        <v>96</v>
      </c>
      <c r="E60" s="18">
        <v>2</v>
      </c>
      <c r="F60" s="18" t="s">
        <v>231</v>
      </c>
      <c r="G60" s="18">
        <f t="shared" si="10"/>
        <v>115.46009</v>
      </c>
      <c r="H60" s="18">
        <f t="shared" si="11"/>
        <v>230.92018</v>
      </c>
      <c r="J60" s="26" t="s">
        <v>231</v>
      </c>
      <c r="K60" s="21"/>
      <c r="L60" s="20">
        <v>95.54</v>
      </c>
      <c r="M60" s="2">
        <f t="shared" si="9"/>
        <v>115.46009</v>
      </c>
    </row>
    <row r="61" spans="2:13" ht="12.75">
      <c r="B61" s="17" t="s">
        <v>200</v>
      </c>
      <c r="C61" s="23" t="s">
        <v>139</v>
      </c>
      <c r="D61" s="22" t="s">
        <v>96</v>
      </c>
      <c r="E61" s="18">
        <v>2</v>
      </c>
      <c r="F61" s="18" t="s">
        <v>197</v>
      </c>
      <c r="G61" s="18">
        <f t="shared" si="10"/>
        <v>15.807179999999999</v>
      </c>
      <c r="H61" s="18">
        <f t="shared" si="11"/>
        <v>31.614359999999998</v>
      </c>
      <c r="J61" s="26" t="s">
        <v>197</v>
      </c>
      <c r="K61" s="21"/>
      <c r="L61" s="20">
        <v>13.08</v>
      </c>
      <c r="M61" s="2">
        <f t="shared" si="9"/>
        <v>15.807179999999999</v>
      </c>
    </row>
    <row r="62" spans="2:13" ht="12.75">
      <c r="B62" s="17" t="s">
        <v>201</v>
      </c>
      <c r="C62" s="23" t="s">
        <v>140</v>
      </c>
      <c r="D62" s="22" t="s">
        <v>96</v>
      </c>
      <c r="E62" s="18">
        <v>2</v>
      </c>
      <c r="F62" s="18" t="s">
        <v>160</v>
      </c>
      <c r="G62" s="18">
        <f t="shared" si="10"/>
        <v>8.652859999999999</v>
      </c>
      <c r="H62" s="18">
        <f t="shared" si="11"/>
        <v>17.305719999999997</v>
      </c>
      <c r="J62" s="26" t="s">
        <v>160</v>
      </c>
      <c r="K62" s="21"/>
      <c r="L62" s="20">
        <v>7.16</v>
      </c>
      <c r="M62" s="2">
        <f t="shared" si="9"/>
        <v>8.652859999999999</v>
      </c>
    </row>
    <row r="63" spans="2:13" ht="12.75">
      <c r="B63" s="17" t="s">
        <v>202</v>
      </c>
      <c r="C63" s="23" t="s">
        <v>332</v>
      </c>
      <c r="D63" s="22" t="s">
        <v>96</v>
      </c>
      <c r="E63" s="18">
        <v>2</v>
      </c>
      <c r="F63" s="18" t="s">
        <v>491</v>
      </c>
      <c r="G63" s="18">
        <f>L63</f>
        <v>194.37</v>
      </c>
      <c r="H63" s="18">
        <f t="shared" si="11"/>
        <v>388.74</v>
      </c>
      <c r="J63" s="25" t="s">
        <v>113</v>
      </c>
      <c r="K63" s="8"/>
      <c r="L63" s="2">
        <v>194.37</v>
      </c>
      <c r="M63" s="2">
        <f t="shared" si="9"/>
        <v>234.896145</v>
      </c>
    </row>
    <row r="64" spans="2:13" ht="12.75">
      <c r="B64" s="17" t="s">
        <v>462</v>
      </c>
      <c r="C64" s="23" t="s">
        <v>230</v>
      </c>
      <c r="D64" s="22" t="s">
        <v>96</v>
      </c>
      <c r="E64" s="18">
        <v>2</v>
      </c>
      <c r="F64" s="25" t="s">
        <v>512</v>
      </c>
      <c r="G64" s="18">
        <f t="shared" si="10"/>
        <v>104.99447999999998</v>
      </c>
      <c r="H64" s="18">
        <f t="shared" si="11"/>
        <v>209.98895999999996</v>
      </c>
      <c r="J64" s="25" t="s">
        <v>512</v>
      </c>
      <c r="K64" s="8"/>
      <c r="L64" s="2">
        <v>86.88</v>
      </c>
      <c r="M64" s="2">
        <f t="shared" si="9"/>
        <v>104.99447999999998</v>
      </c>
    </row>
    <row r="65" spans="2:13" ht="12.75">
      <c r="B65" s="17" t="s">
        <v>203</v>
      </c>
      <c r="C65" s="23" t="s">
        <v>205</v>
      </c>
      <c r="D65" s="22" t="s">
        <v>98</v>
      </c>
      <c r="E65" s="18">
        <f>10</f>
        <v>10</v>
      </c>
      <c r="F65" s="74"/>
      <c r="G65" s="77" t="s">
        <v>187</v>
      </c>
      <c r="H65" s="78"/>
      <c r="I65" s="19"/>
      <c r="J65" s="26"/>
      <c r="K65" s="21"/>
      <c r="L65" s="20"/>
      <c r="M65" s="20"/>
    </row>
    <row r="66" spans="2:13" ht="12.75">
      <c r="B66" s="17" t="s">
        <v>204</v>
      </c>
      <c r="C66" s="23" t="s">
        <v>205</v>
      </c>
      <c r="D66" s="22" t="s">
        <v>98</v>
      </c>
      <c r="E66" s="18">
        <f>E65</f>
        <v>10</v>
      </c>
      <c r="F66" s="74"/>
      <c r="G66" s="77" t="s">
        <v>187</v>
      </c>
      <c r="H66" s="78"/>
      <c r="I66" s="19"/>
      <c r="J66" s="26"/>
      <c r="K66" s="21"/>
      <c r="L66" s="20"/>
      <c r="M66" s="20"/>
    </row>
    <row r="67" spans="2:13" ht="12.75">
      <c r="B67" s="7"/>
      <c r="C67" s="24" t="s">
        <v>53</v>
      </c>
      <c r="D67" s="37" t="s">
        <v>69</v>
      </c>
      <c r="E67" s="38" t="s">
        <v>69</v>
      </c>
      <c r="F67" s="38"/>
      <c r="G67" s="38" t="s">
        <v>69</v>
      </c>
      <c r="H67" s="41">
        <f>SUM(H54:H66)</f>
        <v>2158.648675</v>
      </c>
      <c r="J67" s="26"/>
      <c r="K67" s="21"/>
      <c r="L67" s="20"/>
      <c r="M67" s="20"/>
    </row>
    <row r="68" spans="2:13" ht="12.75">
      <c r="B68" s="42"/>
      <c r="C68" s="43" t="s">
        <v>262</v>
      </c>
      <c r="D68" s="44"/>
      <c r="E68" s="45"/>
      <c r="F68" s="45"/>
      <c r="G68" s="46"/>
      <c r="H68" s="47">
        <f>H52+H67</f>
        <v>55219.66601</v>
      </c>
      <c r="I68" s="1"/>
      <c r="J68" s="16"/>
      <c r="K68" s="8"/>
      <c r="L68" s="2"/>
      <c r="M68" s="2"/>
    </row>
    <row r="69" spans="2:13" ht="15.75">
      <c r="B69" s="33">
        <v>3</v>
      </c>
      <c r="C69" s="33" t="s">
        <v>207</v>
      </c>
      <c r="D69" s="33"/>
      <c r="E69" s="33"/>
      <c r="F69" s="33"/>
      <c r="G69" s="33"/>
      <c r="H69" s="33"/>
      <c r="I69" s="4"/>
      <c r="J69" s="69"/>
      <c r="L69" s="68"/>
      <c r="M69" s="68"/>
    </row>
    <row r="70" spans="2:13" ht="15.75">
      <c r="B70" s="33" t="s">
        <v>7</v>
      </c>
      <c r="C70" s="33" t="s">
        <v>208</v>
      </c>
      <c r="D70" s="33"/>
      <c r="E70" s="33"/>
      <c r="F70" s="33"/>
      <c r="G70" s="33"/>
      <c r="H70" s="33"/>
      <c r="I70" s="4"/>
      <c r="J70" s="69"/>
      <c r="L70" s="68"/>
      <c r="M70" s="68"/>
    </row>
    <row r="71" spans="2:13" ht="12.75">
      <c r="B71" s="5" t="s">
        <v>8</v>
      </c>
      <c r="C71" s="3" t="s">
        <v>211</v>
      </c>
      <c r="D71" s="3" t="s">
        <v>22</v>
      </c>
      <c r="E71" s="2">
        <v>100</v>
      </c>
      <c r="F71" s="2" t="s">
        <v>209</v>
      </c>
      <c r="G71" s="77" t="s">
        <v>187</v>
      </c>
      <c r="H71" s="78"/>
      <c r="J71" s="25"/>
      <c r="K71" s="8"/>
      <c r="L71" s="20"/>
      <c r="M71" s="2">
        <f>L71*(1+$M$7)</f>
        <v>0</v>
      </c>
    </row>
    <row r="72" spans="2:13" ht="12.75">
      <c r="B72" s="5" t="s">
        <v>9</v>
      </c>
      <c r="C72" s="3" t="s">
        <v>210</v>
      </c>
      <c r="D72" s="3" t="s">
        <v>98</v>
      </c>
      <c r="E72" s="2">
        <f>15*8*0.15</f>
        <v>18</v>
      </c>
      <c r="F72" s="76"/>
      <c r="G72" s="77" t="s">
        <v>187</v>
      </c>
      <c r="H72" s="78"/>
      <c r="J72" s="25"/>
      <c r="K72" s="8"/>
      <c r="L72" s="2"/>
      <c r="M72" s="2"/>
    </row>
    <row r="73" spans="2:13" ht="12.75">
      <c r="B73" s="7"/>
      <c r="C73" s="24" t="s">
        <v>53</v>
      </c>
      <c r="D73" s="37" t="s">
        <v>69</v>
      </c>
      <c r="E73" s="38" t="s">
        <v>69</v>
      </c>
      <c r="F73" s="38"/>
      <c r="G73" s="38" t="s">
        <v>69</v>
      </c>
      <c r="H73" s="41">
        <f>SUM(H71:H72)</f>
        <v>0</v>
      </c>
      <c r="J73" s="25"/>
      <c r="K73" s="8"/>
      <c r="L73" s="2"/>
      <c r="M73" s="2"/>
    </row>
    <row r="74" spans="2:13" ht="15.75">
      <c r="B74" s="33" t="s">
        <v>10</v>
      </c>
      <c r="C74" s="33" t="s">
        <v>44</v>
      </c>
      <c r="D74" s="33"/>
      <c r="E74" s="33"/>
      <c r="F74" s="33"/>
      <c r="G74" s="33"/>
      <c r="H74" s="33"/>
      <c r="I74" s="4"/>
      <c r="J74" s="69"/>
      <c r="L74" s="68"/>
      <c r="M74" s="68"/>
    </row>
    <row r="75" spans="2:13" ht="22.5">
      <c r="B75" s="5" t="s">
        <v>11</v>
      </c>
      <c r="C75" s="3" t="s">
        <v>165</v>
      </c>
      <c r="D75" s="3" t="s">
        <v>96</v>
      </c>
      <c r="E75" s="2">
        <v>1</v>
      </c>
      <c r="F75" s="2" t="s">
        <v>491</v>
      </c>
      <c r="G75" s="9">
        <f>L75</f>
        <v>9300</v>
      </c>
      <c r="H75" s="9">
        <f aca="true" t="shared" si="12" ref="H75:H83">E75*G75</f>
        <v>9300</v>
      </c>
      <c r="J75" s="26" t="s">
        <v>113</v>
      </c>
      <c r="K75" s="21"/>
      <c r="L75" s="20">
        <v>9300</v>
      </c>
      <c r="M75" s="2">
        <f aca="true" t="shared" si="13" ref="M75:M91">L75*(1+$M$7)</f>
        <v>11239.05</v>
      </c>
    </row>
    <row r="76" spans="2:13" ht="12.75">
      <c r="B76" s="5" t="s">
        <v>263</v>
      </c>
      <c r="C76" s="3" t="s">
        <v>35</v>
      </c>
      <c r="D76" s="3" t="s">
        <v>96</v>
      </c>
      <c r="E76" s="2">
        <v>1</v>
      </c>
      <c r="F76" s="2" t="s">
        <v>157</v>
      </c>
      <c r="G76" s="18">
        <f aca="true" t="shared" si="14" ref="G76:G83">M76</f>
        <v>49.43973499999999</v>
      </c>
      <c r="H76" s="18">
        <f t="shared" si="12"/>
        <v>49.43973499999999</v>
      </c>
      <c r="J76" s="25" t="s">
        <v>157</v>
      </c>
      <c r="K76" s="8"/>
      <c r="L76" s="20">
        <v>40.91</v>
      </c>
      <c r="M76" s="2">
        <f t="shared" si="13"/>
        <v>49.43973499999999</v>
      </c>
    </row>
    <row r="77" spans="2:13" ht="12.75">
      <c r="B77" s="5" t="s">
        <v>39</v>
      </c>
      <c r="C77" s="3" t="s">
        <v>42</v>
      </c>
      <c r="D77" s="3" t="s">
        <v>71</v>
      </c>
      <c r="E77" s="2">
        <v>5</v>
      </c>
      <c r="F77" s="2" t="s">
        <v>448</v>
      </c>
      <c r="G77" s="18">
        <f t="shared" si="14"/>
        <v>8.58035</v>
      </c>
      <c r="H77" s="18">
        <f t="shared" si="12"/>
        <v>42.90174999999999</v>
      </c>
      <c r="J77" s="25" t="s">
        <v>448</v>
      </c>
      <c r="K77" s="8"/>
      <c r="L77" s="20">
        <v>7.1</v>
      </c>
      <c r="M77" s="2">
        <f t="shared" si="13"/>
        <v>8.58035</v>
      </c>
    </row>
    <row r="78" spans="2:13" ht="12.75">
      <c r="B78" s="5" t="s">
        <v>40</v>
      </c>
      <c r="C78" s="3" t="s">
        <v>449</v>
      </c>
      <c r="D78" s="3" t="s">
        <v>96</v>
      </c>
      <c r="E78" s="2">
        <v>4</v>
      </c>
      <c r="F78" s="2" t="s">
        <v>450</v>
      </c>
      <c r="G78" s="18">
        <f t="shared" si="14"/>
        <v>10.429355</v>
      </c>
      <c r="H78" s="18">
        <f t="shared" si="12"/>
        <v>41.71742</v>
      </c>
      <c r="J78" s="25" t="s">
        <v>450</v>
      </c>
      <c r="K78" s="8"/>
      <c r="L78" s="20">
        <v>8.63</v>
      </c>
      <c r="M78" s="2">
        <f t="shared" si="13"/>
        <v>10.429355</v>
      </c>
    </row>
    <row r="79" spans="2:13" ht="12.75">
      <c r="B79" s="5" t="s">
        <v>50</v>
      </c>
      <c r="C79" s="3" t="s">
        <v>216</v>
      </c>
      <c r="D79" s="3" t="s">
        <v>98</v>
      </c>
      <c r="E79" s="2">
        <v>2.71</v>
      </c>
      <c r="F79" s="2" t="s">
        <v>234</v>
      </c>
      <c r="G79" s="18">
        <f t="shared" si="14"/>
        <v>798.7604919999999</v>
      </c>
      <c r="H79" s="18">
        <f t="shared" si="12"/>
        <v>2164.6409333199995</v>
      </c>
      <c r="J79" s="25" t="s">
        <v>234</v>
      </c>
      <c r="K79" s="8"/>
      <c r="L79" s="20">
        <f>COMPOSIÇÕES!H7</f>
        <v>660.952</v>
      </c>
      <c r="M79" s="2">
        <f t="shared" si="13"/>
        <v>798.7604919999999</v>
      </c>
    </row>
    <row r="80" spans="2:13" ht="12.75">
      <c r="B80" s="5" t="s">
        <v>51</v>
      </c>
      <c r="C80" s="3" t="s">
        <v>451</v>
      </c>
      <c r="D80" s="3" t="s">
        <v>96</v>
      </c>
      <c r="E80" s="2">
        <v>5</v>
      </c>
      <c r="F80" s="2" t="s">
        <v>452</v>
      </c>
      <c r="G80" s="18">
        <f t="shared" si="14"/>
        <v>50.00773</v>
      </c>
      <c r="H80" s="18">
        <f t="shared" si="12"/>
        <v>250.03865000000002</v>
      </c>
      <c r="J80" s="25" t="s">
        <v>452</v>
      </c>
      <c r="K80" s="8"/>
      <c r="L80" s="20">
        <v>41.38</v>
      </c>
      <c r="M80" s="2">
        <f t="shared" si="13"/>
        <v>50.00773</v>
      </c>
    </row>
    <row r="81" spans="2:13" ht="12.75">
      <c r="B81" s="5" t="s">
        <v>72</v>
      </c>
      <c r="C81" s="3" t="s">
        <v>453</v>
      </c>
      <c r="D81" s="3" t="s">
        <v>96</v>
      </c>
      <c r="E81" s="2">
        <v>2</v>
      </c>
      <c r="F81" s="2" t="s">
        <v>413</v>
      </c>
      <c r="G81" s="18">
        <f>M81</f>
        <v>12.532144999999998</v>
      </c>
      <c r="H81" s="18">
        <f>E81*G81</f>
        <v>25.064289999999996</v>
      </c>
      <c r="J81" s="25" t="s">
        <v>413</v>
      </c>
      <c r="K81" s="8"/>
      <c r="L81" s="20">
        <v>10.37</v>
      </c>
      <c r="M81" s="2">
        <f t="shared" si="13"/>
        <v>12.532144999999998</v>
      </c>
    </row>
    <row r="82" spans="2:13" ht="12.75">
      <c r="B82" s="5" t="s">
        <v>73</v>
      </c>
      <c r="C82" s="3" t="s">
        <v>129</v>
      </c>
      <c r="D82" s="3" t="s">
        <v>96</v>
      </c>
      <c r="E82" s="2">
        <v>2</v>
      </c>
      <c r="F82" s="2" t="s">
        <v>454</v>
      </c>
      <c r="G82" s="18">
        <f t="shared" si="14"/>
        <v>39.481695</v>
      </c>
      <c r="H82" s="18">
        <f t="shared" si="12"/>
        <v>78.96339</v>
      </c>
      <c r="J82" s="25" t="s">
        <v>454</v>
      </c>
      <c r="K82" s="8"/>
      <c r="L82" s="20">
        <v>32.67</v>
      </c>
      <c r="M82" s="2">
        <f t="shared" si="13"/>
        <v>39.481695</v>
      </c>
    </row>
    <row r="83" spans="2:13" ht="12.75">
      <c r="B83" s="5" t="s">
        <v>101</v>
      </c>
      <c r="C83" s="3" t="s">
        <v>130</v>
      </c>
      <c r="D83" s="3" t="s">
        <v>96</v>
      </c>
      <c r="E83" s="2">
        <v>2</v>
      </c>
      <c r="F83" s="2" t="s">
        <v>226</v>
      </c>
      <c r="G83" s="18">
        <f t="shared" si="14"/>
        <v>218.533055</v>
      </c>
      <c r="H83" s="18">
        <f t="shared" si="12"/>
        <v>437.06611</v>
      </c>
      <c r="J83" s="25" t="s">
        <v>226</v>
      </c>
      <c r="K83" s="8"/>
      <c r="L83" s="20">
        <v>180.83</v>
      </c>
      <c r="M83" s="2">
        <f t="shared" si="13"/>
        <v>218.533055</v>
      </c>
    </row>
    <row r="84" spans="2:13" ht="12.75">
      <c r="B84" s="5" t="s">
        <v>264</v>
      </c>
      <c r="C84" s="3" t="s">
        <v>455</v>
      </c>
      <c r="D84" s="3" t="s">
        <v>96</v>
      </c>
      <c r="E84" s="2">
        <v>1</v>
      </c>
      <c r="F84" s="2" t="s">
        <v>307</v>
      </c>
      <c r="G84" s="18">
        <f>M84</f>
        <v>21.547554999999996</v>
      </c>
      <c r="H84" s="18">
        <f>E84*G84</f>
        <v>21.547554999999996</v>
      </c>
      <c r="J84" s="25" t="s">
        <v>307</v>
      </c>
      <c r="K84" s="8"/>
      <c r="L84" s="20">
        <v>17.83</v>
      </c>
      <c r="M84" s="2">
        <f t="shared" si="13"/>
        <v>21.547554999999996</v>
      </c>
    </row>
    <row r="85" spans="2:13" ht="12.75">
      <c r="B85" s="5" t="s">
        <v>265</v>
      </c>
      <c r="C85" s="3" t="s">
        <v>456</v>
      </c>
      <c r="D85" s="3" t="s">
        <v>132</v>
      </c>
      <c r="E85" s="2">
        <v>12</v>
      </c>
      <c r="F85" s="2" t="s">
        <v>114</v>
      </c>
      <c r="G85" s="18">
        <f aca="true" t="shared" si="15" ref="G85:G91">M85</f>
        <v>3.5167349999999997</v>
      </c>
      <c r="H85" s="18">
        <f aca="true" t="shared" si="16" ref="H85:H91">E85*G85</f>
        <v>42.20081999999999</v>
      </c>
      <c r="J85" s="25" t="s">
        <v>114</v>
      </c>
      <c r="K85" s="8"/>
      <c r="L85" s="20">
        <v>2.91</v>
      </c>
      <c r="M85" s="2">
        <f t="shared" si="13"/>
        <v>3.5167349999999997</v>
      </c>
    </row>
    <row r="86" spans="2:13" ht="12.75">
      <c r="B86" s="5" t="s">
        <v>266</v>
      </c>
      <c r="C86" s="3" t="s">
        <v>457</v>
      </c>
      <c r="D86" s="3" t="s">
        <v>132</v>
      </c>
      <c r="E86" s="2">
        <v>20</v>
      </c>
      <c r="F86" s="2" t="s">
        <v>458</v>
      </c>
      <c r="G86" s="18">
        <f t="shared" si="15"/>
        <v>29.801609999999997</v>
      </c>
      <c r="H86" s="18">
        <f t="shared" si="16"/>
        <v>596.0321999999999</v>
      </c>
      <c r="J86" s="25" t="s">
        <v>458</v>
      </c>
      <c r="K86" s="8"/>
      <c r="L86" s="20">
        <v>24.66</v>
      </c>
      <c r="M86" s="2">
        <f t="shared" si="13"/>
        <v>29.801609999999997</v>
      </c>
    </row>
    <row r="87" spans="2:13" ht="12.75">
      <c r="B87" s="5" t="s">
        <v>267</v>
      </c>
      <c r="C87" s="3" t="s">
        <v>227</v>
      </c>
      <c r="D87" s="3" t="s">
        <v>96</v>
      </c>
      <c r="E87" s="2">
        <v>3</v>
      </c>
      <c r="F87" s="2" t="s">
        <v>369</v>
      </c>
      <c r="G87" s="18">
        <f t="shared" si="15"/>
        <v>0.5921649999999999</v>
      </c>
      <c r="H87" s="18">
        <f t="shared" si="16"/>
        <v>1.7764949999999997</v>
      </c>
      <c r="J87" s="25" t="s">
        <v>369</v>
      </c>
      <c r="K87" s="8"/>
      <c r="L87" s="20">
        <v>0.49</v>
      </c>
      <c r="M87" s="2">
        <f t="shared" si="13"/>
        <v>0.5921649999999999</v>
      </c>
    </row>
    <row r="88" spans="2:13" ht="12.75">
      <c r="B88" s="5" t="s">
        <v>268</v>
      </c>
      <c r="C88" s="3" t="s">
        <v>228</v>
      </c>
      <c r="D88" s="3" t="s">
        <v>96</v>
      </c>
      <c r="E88" s="2">
        <v>3</v>
      </c>
      <c r="F88" s="2" t="s">
        <v>229</v>
      </c>
      <c r="G88" s="18">
        <f t="shared" si="15"/>
        <v>7.516869999999999</v>
      </c>
      <c r="H88" s="18">
        <f t="shared" si="16"/>
        <v>22.55061</v>
      </c>
      <c r="J88" s="25" t="s">
        <v>229</v>
      </c>
      <c r="K88" s="8"/>
      <c r="L88" s="20">
        <v>6.22</v>
      </c>
      <c r="M88" s="2">
        <f t="shared" si="13"/>
        <v>7.516869999999999</v>
      </c>
    </row>
    <row r="89" spans="2:13" ht="22.5">
      <c r="B89" s="5" t="s">
        <v>269</v>
      </c>
      <c r="C89" s="3" t="s">
        <v>133</v>
      </c>
      <c r="D89" s="3" t="s">
        <v>96</v>
      </c>
      <c r="E89" s="2">
        <v>3</v>
      </c>
      <c r="F89" s="2" t="s">
        <v>212</v>
      </c>
      <c r="G89" s="18">
        <f t="shared" si="15"/>
        <v>123.82290999999998</v>
      </c>
      <c r="H89" s="18">
        <f t="shared" si="16"/>
        <v>371.46872999999994</v>
      </c>
      <c r="J89" s="25" t="s">
        <v>212</v>
      </c>
      <c r="K89" s="8"/>
      <c r="L89" s="20">
        <v>102.46</v>
      </c>
      <c r="M89" s="2">
        <f t="shared" si="13"/>
        <v>123.82290999999998</v>
      </c>
    </row>
    <row r="90" spans="2:13" ht="22.5">
      <c r="B90" s="5" t="s">
        <v>270</v>
      </c>
      <c r="C90" s="3" t="s">
        <v>387</v>
      </c>
      <c r="D90" s="3" t="s">
        <v>96</v>
      </c>
      <c r="E90" s="2">
        <v>1</v>
      </c>
      <c r="F90" s="2" t="s">
        <v>388</v>
      </c>
      <c r="G90" s="18">
        <f>M90</f>
        <v>26.176109999999998</v>
      </c>
      <c r="H90" s="18">
        <f>E90*G90</f>
        <v>26.176109999999998</v>
      </c>
      <c r="J90" s="25" t="s">
        <v>388</v>
      </c>
      <c r="K90" s="8"/>
      <c r="L90" s="20">
        <v>21.66</v>
      </c>
      <c r="M90" s="2">
        <f t="shared" si="13"/>
        <v>26.176109999999998</v>
      </c>
    </row>
    <row r="91" spans="2:13" ht="12.75">
      <c r="B91" s="5" t="s">
        <v>463</v>
      </c>
      <c r="C91" s="3" t="s">
        <v>256</v>
      </c>
      <c r="D91" s="3" t="s">
        <v>103</v>
      </c>
      <c r="E91" s="2">
        <v>12</v>
      </c>
      <c r="F91" s="2" t="s">
        <v>242</v>
      </c>
      <c r="G91" s="18">
        <f t="shared" si="15"/>
        <v>47.433625</v>
      </c>
      <c r="H91" s="18">
        <f t="shared" si="16"/>
        <v>569.2035</v>
      </c>
      <c r="J91" s="25" t="s">
        <v>242</v>
      </c>
      <c r="K91" s="8"/>
      <c r="L91" s="20">
        <f>COMPOSIÇÕES!H11</f>
        <v>39.25</v>
      </c>
      <c r="M91" s="2">
        <f t="shared" si="13"/>
        <v>47.433625</v>
      </c>
    </row>
    <row r="92" spans="2:13" ht="12.75">
      <c r="B92" s="7"/>
      <c r="C92" s="24" t="s">
        <v>53</v>
      </c>
      <c r="D92" s="37" t="s">
        <v>69</v>
      </c>
      <c r="E92" s="38" t="s">
        <v>69</v>
      </c>
      <c r="F92" s="38"/>
      <c r="G92" s="38" t="s">
        <v>69</v>
      </c>
      <c r="H92" s="41">
        <f>SUM(H75:H91)</f>
        <v>14040.788298320002</v>
      </c>
      <c r="J92" s="25"/>
      <c r="K92" s="8"/>
      <c r="L92" s="20"/>
      <c r="M92" s="20"/>
    </row>
    <row r="93" spans="2:13" ht="15.75">
      <c r="B93" s="33" t="s">
        <v>12</v>
      </c>
      <c r="C93" s="33" t="s">
        <v>82</v>
      </c>
      <c r="D93" s="33"/>
      <c r="E93" s="33"/>
      <c r="F93" s="33"/>
      <c r="G93" s="33"/>
      <c r="H93" s="33"/>
      <c r="I93" s="4"/>
      <c r="J93" s="69"/>
      <c r="L93" s="68"/>
      <c r="M93" s="68"/>
    </row>
    <row r="94" spans="2:13" ht="12.75">
      <c r="B94" s="5" t="s">
        <v>13</v>
      </c>
      <c r="C94" s="3" t="s">
        <v>217</v>
      </c>
      <c r="D94" s="3" t="s">
        <v>98</v>
      </c>
      <c r="E94" s="2">
        <v>2.5</v>
      </c>
      <c r="F94" s="2" t="s">
        <v>234</v>
      </c>
      <c r="G94" s="18">
        <f aca="true" t="shared" si="17" ref="G94:G99">M94</f>
        <v>798.7604919999999</v>
      </c>
      <c r="H94" s="9">
        <f aca="true" t="shared" si="18" ref="H94:H99">E94*G94</f>
        <v>1996.9012299999997</v>
      </c>
      <c r="J94" s="25" t="s">
        <v>234</v>
      </c>
      <c r="K94" s="8"/>
      <c r="L94" s="20">
        <f>COMPOSIÇÕES!H7</f>
        <v>660.952</v>
      </c>
      <c r="M94" s="2">
        <f aca="true" t="shared" si="19" ref="M94:M118">L94*(1+$M$7)</f>
        <v>798.7604919999999</v>
      </c>
    </row>
    <row r="95" spans="2:13" ht="12.75">
      <c r="B95" s="5" t="s">
        <v>18</v>
      </c>
      <c r="C95" s="3" t="s">
        <v>60</v>
      </c>
      <c r="D95" s="13" t="s">
        <v>22</v>
      </c>
      <c r="E95" s="9">
        <v>48</v>
      </c>
      <c r="F95" s="9" t="s">
        <v>173</v>
      </c>
      <c r="G95" s="18">
        <f t="shared" si="17"/>
        <v>50.092325</v>
      </c>
      <c r="H95" s="9">
        <f t="shared" si="18"/>
        <v>2404.4316</v>
      </c>
      <c r="J95" s="27" t="s">
        <v>173</v>
      </c>
      <c r="K95" s="11"/>
      <c r="L95" s="2">
        <v>41.45</v>
      </c>
      <c r="M95" s="2">
        <f t="shared" si="19"/>
        <v>50.092325</v>
      </c>
    </row>
    <row r="96" spans="2:13" ht="12.75">
      <c r="B96" s="5" t="s">
        <v>32</v>
      </c>
      <c r="C96" s="3" t="s">
        <v>88</v>
      </c>
      <c r="D96" s="13" t="s">
        <v>22</v>
      </c>
      <c r="E96" s="9">
        <f>E95*2</f>
        <v>96</v>
      </c>
      <c r="F96" s="9" t="s">
        <v>116</v>
      </c>
      <c r="G96" s="18">
        <f t="shared" si="17"/>
        <v>20.71369</v>
      </c>
      <c r="H96" s="9">
        <f t="shared" si="18"/>
        <v>1988.51424</v>
      </c>
      <c r="I96" s="1"/>
      <c r="J96" s="27" t="s">
        <v>116</v>
      </c>
      <c r="K96" s="11"/>
      <c r="L96" s="2">
        <v>17.14</v>
      </c>
      <c r="M96" s="2">
        <f t="shared" si="19"/>
        <v>20.71369</v>
      </c>
    </row>
    <row r="97" spans="2:13" ht="12.75">
      <c r="B97" s="5" t="s">
        <v>36</v>
      </c>
      <c r="C97" s="3" t="s">
        <v>99</v>
      </c>
      <c r="D97" s="13" t="s">
        <v>22</v>
      </c>
      <c r="E97" s="9">
        <v>10</v>
      </c>
      <c r="F97" s="9" t="s">
        <v>253</v>
      </c>
      <c r="G97" s="18">
        <f t="shared" si="17"/>
        <v>68.42527</v>
      </c>
      <c r="H97" s="9">
        <f t="shared" si="18"/>
        <v>684.2527</v>
      </c>
      <c r="I97" s="1"/>
      <c r="J97" s="27" t="s">
        <v>253</v>
      </c>
      <c r="K97" s="11"/>
      <c r="L97" s="2">
        <v>56.62</v>
      </c>
      <c r="M97" s="2">
        <f t="shared" si="19"/>
        <v>68.42527</v>
      </c>
    </row>
    <row r="98" spans="2:13" ht="12.75">
      <c r="B98" s="5" t="s">
        <v>58</v>
      </c>
      <c r="C98" s="3" t="s">
        <v>493</v>
      </c>
      <c r="D98" s="3" t="s">
        <v>22</v>
      </c>
      <c r="E98" s="2">
        <v>96</v>
      </c>
      <c r="F98" s="2" t="s">
        <v>254</v>
      </c>
      <c r="G98" s="18">
        <f t="shared" si="17"/>
        <v>2.8762299999999996</v>
      </c>
      <c r="H98" s="9">
        <f t="shared" si="18"/>
        <v>276.11807999999996</v>
      </c>
      <c r="J98" s="27" t="s">
        <v>254</v>
      </c>
      <c r="K98" s="11"/>
      <c r="L98" s="2">
        <v>2.38</v>
      </c>
      <c r="M98" s="2">
        <f t="shared" si="19"/>
        <v>2.8762299999999996</v>
      </c>
    </row>
    <row r="99" spans="2:13" ht="12.75">
      <c r="B99" s="17" t="s">
        <v>38</v>
      </c>
      <c r="C99" s="3" t="s">
        <v>494</v>
      </c>
      <c r="D99" s="3" t="s">
        <v>22</v>
      </c>
      <c r="E99" s="2">
        <v>96</v>
      </c>
      <c r="F99" s="2" t="s">
        <v>255</v>
      </c>
      <c r="G99" s="18">
        <f t="shared" si="17"/>
        <v>13.24516</v>
      </c>
      <c r="H99" s="9">
        <f t="shared" si="18"/>
        <v>1271.53536</v>
      </c>
      <c r="J99" s="27" t="s">
        <v>255</v>
      </c>
      <c r="K99" s="11"/>
      <c r="L99" s="2">
        <v>10.96</v>
      </c>
      <c r="M99" s="2">
        <f t="shared" si="19"/>
        <v>13.24516</v>
      </c>
    </row>
    <row r="100" spans="2:13" ht="12.75">
      <c r="B100" s="5" t="s">
        <v>48</v>
      </c>
      <c r="C100" s="3" t="s">
        <v>100</v>
      </c>
      <c r="D100" s="3" t="s">
        <v>22</v>
      </c>
      <c r="E100" s="2">
        <f>5*4.5</f>
        <v>22.5</v>
      </c>
      <c r="F100" s="2" t="s">
        <v>153</v>
      </c>
      <c r="G100" s="18">
        <f aca="true" t="shared" si="20" ref="G100:G113">M100</f>
        <v>21.716744999999996</v>
      </c>
      <c r="H100" s="9">
        <f aca="true" t="shared" si="21" ref="H100:H113">E100*G100</f>
        <v>488.6267624999999</v>
      </c>
      <c r="I100" s="1"/>
      <c r="J100" s="27" t="s">
        <v>153</v>
      </c>
      <c r="K100" s="11"/>
      <c r="L100" s="2">
        <v>17.97</v>
      </c>
      <c r="M100" s="2">
        <f t="shared" si="19"/>
        <v>21.716744999999996</v>
      </c>
    </row>
    <row r="101" spans="2:13" ht="12.75">
      <c r="B101" s="5" t="s">
        <v>271</v>
      </c>
      <c r="C101" s="3" t="s">
        <v>83</v>
      </c>
      <c r="D101" s="3" t="s">
        <v>96</v>
      </c>
      <c r="E101" s="2">
        <v>3</v>
      </c>
      <c r="F101" s="2" t="s">
        <v>218</v>
      </c>
      <c r="G101" s="18">
        <f t="shared" si="20"/>
        <v>223.76585999999998</v>
      </c>
      <c r="H101" s="9">
        <f t="shared" si="21"/>
        <v>671.2975799999999</v>
      </c>
      <c r="I101" s="1"/>
      <c r="J101" s="25" t="s">
        <v>218</v>
      </c>
      <c r="K101" s="8"/>
      <c r="L101" s="2">
        <v>185.16</v>
      </c>
      <c r="M101" s="2">
        <f t="shared" si="19"/>
        <v>223.76585999999998</v>
      </c>
    </row>
    <row r="102" spans="2:13" ht="12.75">
      <c r="B102" s="5" t="s">
        <v>272</v>
      </c>
      <c r="C102" s="3" t="s">
        <v>221</v>
      </c>
      <c r="D102" s="3" t="s">
        <v>96</v>
      </c>
      <c r="E102" s="2">
        <v>1</v>
      </c>
      <c r="F102" s="2" t="s">
        <v>220</v>
      </c>
      <c r="G102" s="18">
        <f t="shared" si="20"/>
        <v>695.58843</v>
      </c>
      <c r="H102" s="9">
        <f t="shared" si="21"/>
        <v>695.58843</v>
      </c>
      <c r="I102" s="1"/>
      <c r="J102" s="25" t="s">
        <v>220</v>
      </c>
      <c r="K102" s="8"/>
      <c r="L102" s="2">
        <v>575.58</v>
      </c>
      <c r="M102" s="2">
        <f t="shared" si="19"/>
        <v>695.58843</v>
      </c>
    </row>
    <row r="103" spans="2:13" ht="12.75">
      <c r="B103" s="5" t="s">
        <v>273</v>
      </c>
      <c r="C103" s="3" t="s">
        <v>219</v>
      </c>
      <c r="D103" s="3" t="s">
        <v>96</v>
      </c>
      <c r="E103" s="2">
        <v>2</v>
      </c>
      <c r="F103" s="2" t="s">
        <v>117</v>
      </c>
      <c r="G103" s="18">
        <f t="shared" si="20"/>
        <v>20.290715</v>
      </c>
      <c r="H103" s="9">
        <f t="shared" si="21"/>
        <v>40.58143</v>
      </c>
      <c r="I103" s="1"/>
      <c r="J103" s="25" t="s">
        <v>117</v>
      </c>
      <c r="K103" s="8"/>
      <c r="L103" s="2">
        <v>16.79</v>
      </c>
      <c r="M103" s="2">
        <f t="shared" si="19"/>
        <v>20.290715</v>
      </c>
    </row>
    <row r="104" spans="2:13" ht="12.75">
      <c r="B104" s="5" t="s">
        <v>274</v>
      </c>
      <c r="C104" s="3" t="s">
        <v>107</v>
      </c>
      <c r="D104" s="3" t="s">
        <v>96</v>
      </c>
      <c r="E104" s="2">
        <v>1</v>
      </c>
      <c r="F104" s="2" t="s">
        <v>222</v>
      </c>
      <c r="G104" s="18">
        <f t="shared" si="20"/>
        <v>12.06083</v>
      </c>
      <c r="H104" s="9">
        <f t="shared" si="21"/>
        <v>12.06083</v>
      </c>
      <c r="I104" s="1"/>
      <c r="J104" s="25" t="s">
        <v>222</v>
      </c>
      <c r="K104" s="8"/>
      <c r="L104" s="2">
        <v>9.98</v>
      </c>
      <c r="M104" s="2">
        <f t="shared" si="19"/>
        <v>12.06083</v>
      </c>
    </row>
    <row r="105" spans="2:13" ht="12.75">
      <c r="B105" s="5" t="s">
        <v>275</v>
      </c>
      <c r="C105" s="3" t="s">
        <v>106</v>
      </c>
      <c r="D105" s="3" t="s">
        <v>22</v>
      </c>
      <c r="E105" s="2">
        <v>10.8</v>
      </c>
      <c r="F105" s="2" t="s">
        <v>158</v>
      </c>
      <c r="G105" s="18">
        <f t="shared" si="20"/>
        <v>31.167214999999995</v>
      </c>
      <c r="H105" s="9">
        <f t="shared" si="21"/>
        <v>336.60592199999996</v>
      </c>
      <c r="I105" s="1"/>
      <c r="J105" s="25" t="s">
        <v>158</v>
      </c>
      <c r="K105" s="8"/>
      <c r="L105" s="2">
        <v>25.79</v>
      </c>
      <c r="M105" s="2">
        <f t="shared" si="19"/>
        <v>31.167214999999995</v>
      </c>
    </row>
    <row r="106" spans="2:13" ht="12.75">
      <c r="B106" s="5" t="s">
        <v>276</v>
      </c>
      <c r="C106" s="3" t="s">
        <v>112</v>
      </c>
      <c r="D106" s="3" t="s">
        <v>98</v>
      </c>
      <c r="E106" s="2">
        <v>2</v>
      </c>
      <c r="F106" s="2" t="s">
        <v>446</v>
      </c>
      <c r="G106" s="18">
        <f t="shared" si="20"/>
        <v>43.24013</v>
      </c>
      <c r="H106" s="9">
        <f t="shared" si="21"/>
        <v>86.48026</v>
      </c>
      <c r="I106" s="1"/>
      <c r="J106" s="25" t="s">
        <v>446</v>
      </c>
      <c r="K106" s="8"/>
      <c r="L106" s="2">
        <v>35.78</v>
      </c>
      <c r="M106" s="2">
        <f t="shared" si="19"/>
        <v>43.24013</v>
      </c>
    </row>
    <row r="107" spans="2:13" ht="12.75">
      <c r="B107" s="5" t="s">
        <v>277</v>
      </c>
      <c r="C107" s="3" t="s">
        <v>89</v>
      </c>
      <c r="D107" s="3" t="s">
        <v>22</v>
      </c>
      <c r="E107" s="2">
        <f>E105</f>
        <v>10.8</v>
      </c>
      <c r="F107" s="2" t="s">
        <v>118</v>
      </c>
      <c r="G107" s="18">
        <f t="shared" si="20"/>
        <v>48.086214999999996</v>
      </c>
      <c r="H107" s="9">
        <f t="shared" si="21"/>
        <v>519.3311219999999</v>
      </c>
      <c r="I107" s="1"/>
      <c r="J107" s="25" t="s">
        <v>118</v>
      </c>
      <c r="K107" s="8"/>
      <c r="L107" s="2">
        <v>39.79</v>
      </c>
      <c r="M107" s="2">
        <f t="shared" si="19"/>
        <v>48.086214999999996</v>
      </c>
    </row>
    <row r="108" spans="2:13" ht="12.75">
      <c r="B108" s="5" t="s">
        <v>278</v>
      </c>
      <c r="C108" s="3" t="s">
        <v>223</v>
      </c>
      <c r="D108" s="3" t="s">
        <v>96</v>
      </c>
      <c r="E108" s="2">
        <v>1</v>
      </c>
      <c r="F108" s="2" t="s">
        <v>224</v>
      </c>
      <c r="G108" s="18">
        <f t="shared" si="20"/>
        <v>917.5777949999999</v>
      </c>
      <c r="H108" s="9">
        <f t="shared" si="21"/>
        <v>917.5777949999999</v>
      </c>
      <c r="I108" s="1"/>
      <c r="J108" s="25" t="s">
        <v>224</v>
      </c>
      <c r="K108" s="8"/>
      <c r="L108" s="2">
        <v>759.27</v>
      </c>
      <c r="M108" s="2">
        <f t="shared" si="19"/>
        <v>917.5777949999999</v>
      </c>
    </row>
    <row r="109" spans="2:13" ht="12.75">
      <c r="B109" s="5" t="s">
        <v>279</v>
      </c>
      <c r="C109" s="3" t="s">
        <v>90</v>
      </c>
      <c r="D109" s="3" t="s">
        <v>22</v>
      </c>
      <c r="E109" s="2">
        <f>3*0.6*0.6</f>
        <v>1.0799999999999998</v>
      </c>
      <c r="F109" s="2" t="s">
        <v>159</v>
      </c>
      <c r="G109" s="18">
        <f t="shared" si="20"/>
        <v>625.870065</v>
      </c>
      <c r="H109" s="9">
        <f t="shared" si="21"/>
        <v>675.9396701999999</v>
      </c>
      <c r="I109" s="1"/>
      <c r="J109" s="25" t="s">
        <v>159</v>
      </c>
      <c r="K109" s="8"/>
      <c r="L109" s="2">
        <v>517.89</v>
      </c>
      <c r="M109" s="2">
        <f t="shared" si="19"/>
        <v>625.870065</v>
      </c>
    </row>
    <row r="110" spans="2:13" ht="22.5">
      <c r="B110" s="5" t="s">
        <v>280</v>
      </c>
      <c r="C110" s="3" t="s">
        <v>333</v>
      </c>
      <c r="D110" s="3" t="s">
        <v>96</v>
      </c>
      <c r="E110" s="2">
        <v>2</v>
      </c>
      <c r="F110" s="2" t="s">
        <v>491</v>
      </c>
      <c r="G110" s="18">
        <f>L110</f>
        <v>690</v>
      </c>
      <c r="H110" s="9">
        <f t="shared" si="21"/>
        <v>1380</v>
      </c>
      <c r="I110" s="1"/>
      <c r="J110" s="25" t="s">
        <v>110</v>
      </c>
      <c r="K110" s="8"/>
      <c r="L110" s="2">
        <v>690</v>
      </c>
      <c r="M110" s="2">
        <f t="shared" si="19"/>
        <v>833.8649999999999</v>
      </c>
    </row>
    <row r="111" spans="2:13" ht="12.75">
      <c r="B111" s="5" t="s">
        <v>281</v>
      </c>
      <c r="C111" s="3" t="s">
        <v>128</v>
      </c>
      <c r="D111" s="3" t="s">
        <v>96</v>
      </c>
      <c r="E111" s="2">
        <v>2</v>
      </c>
      <c r="F111" s="2" t="s">
        <v>111</v>
      </c>
      <c r="G111" s="18">
        <f t="shared" si="20"/>
        <v>303.18847999999997</v>
      </c>
      <c r="H111" s="9">
        <f t="shared" si="21"/>
        <v>606.3769599999999</v>
      </c>
      <c r="I111" s="1"/>
      <c r="J111" s="25" t="s">
        <v>111</v>
      </c>
      <c r="K111" s="8"/>
      <c r="L111" s="2">
        <v>250.88</v>
      </c>
      <c r="M111" s="2">
        <f t="shared" si="19"/>
        <v>303.18847999999997</v>
      </c>
    </row>
    <row r="112" spans="2:13" ht="12.75">
      <c r="B112" s="5" t="s">
        <v>282</v>
      </c>
      <c r="C112" s="3" t="s">
        <v>285</v>
      </c>
      <c r="D112" s="3" t="s">
        <v>96</v>
      </c>
      <c r="E112" s="2">
        <v>1</v>
      </c>
      <c r="F112" s="2" t="s">
        <v>487</v>
      </c>
      <c r="G112" s="18">
        <f t="shared" si="20"/>
        <v>412.086415</v>
      </c>
      <c r="H112" s="9">
        <f t="shared" si="21"/>
        <v>412.086415</v>
      </c>
      <c r="I112" s="1"/>
      <c r="J112" s="25" t="s">
        <v>487</v>
      </c>
      <c r="K112" s="8"/>
      <c r="L112" s="2">
        <v>340.99</v>
      </c>
      <c r="M112" s="2">
        <f t="shared" si="19"/>
        <v>412.086415</v>
      </c>
    </row>
    <row r="113" spans="2:13" ht="12.75">
      <c r="B113" s="5" t="s">
        <v>286</v>
      </c>
      <c r="C113" s="3" t="s">
        <v>287</v>
      </c>
      <c r="D113" s="3" t="s">
        <v>132</v>
      </c>
      <c r="E113" s="2">
        <v>5</v>
      </c>
      <c r="F113" s="2" t="s">
        <v>298</v>
      </c>
      <c r="G113" s="18">
        <f t="shared" si="20"/>
        <v>18.00665</v>
      </c>
      <c r="H113" s="9">
        <f t="shared" si="21"/>
        <v>90.03325000000001</v>
      </c>
      <c r="I113" s="1"/>
      <c r="J113" s="25" t="s">
        <v>298</v>
      </c>
      <c r="K113" s="8"/>
      <c r="L113" s="2">
        <v>14.9</v>
      </c>
      <c r="M113" s="2">
        <f t="shared" si="19"/>
        <v>18.00665</v>
      </c>
    </row>
    <row r="114" spans="2:13" ht="12.75">
      <c r="B114" s="5" t="s">
        <v>288</v>
      </c>
      <c r="C114" s="3" t="s">
        <v>289</v>
      </c>
      <c r="D114" s="3" t="s">
        <v>96</v>
      </c>
      <c r="E114" s="2">
        <v>4</v>
      </c>
      <c r="F114" s="2" t="s">
        <v>300</v>
      </c>
      <c r="G114" s="18">
        <f>M114</f>
        <v>10.53812</v>
      </c>
      <c r="H114" s="9">
        <f>E114*G114</f>
        <v>42.15248</v>
      </c>
      <c r="I114" s="1"/>
      <c r="J114" s="25" t="s">
        <v>300</v>
      </c>
      <c r="K114" s="8"/>
      <c r="L114" s="2">
        <v>8.72</v>
      </c>
      <c r="M114" s="2">
        <f t="shared" si="19"/>
        <v>10.53812</v>
      </c>
    </row>
    <row r="115" spans="2:13" ht="12.75">
      <c r="B115" s="5" t="s">
        <v>290</v>
      </c>
      <c r="C115" s="3" t="s">
        <v>291</v>
      </c>
      <c r="D115" s="3" t="s">
        <v>96</v>
      </c>
      <c r="E115" s="2">
        <v>2</v>
      </c>
      <c r="F115" s="2" t="s">
        <v>303</v>
      </c>
      <c r="G115" s="18">
        <f>M115</f>
        <v>7.44436</v>
      </c>
      <c r="H115" s="9">
        <f>E115*G115</f>
        <v>14.88872</v>
      </c>
      <c r="I115" s="1"/>
      <c r="J115" s="25" t="s">
        <v>303</v>
      </c>
      <c r="K115" s="8"/>
      <c r="L115" s="2">
        <v>6.16</v>
      </c>
      <c r="M115" s="2">
        <f t="shared" si="19"/>
        <v>7.44436</v>
      </c>
    </row>
    <row r="116" spans="2:13" ht="12.75">
      <c r="B116" s="5" t="s">
        <v>292</v>
      </c>
      <c r="C116" s="3" t="s">
        <v>293</v>
      </c>
      <c r="D116" s="3" t="s">
        <v>132</v>
      </c>
      <c r="E116" s="2">
        <v>6</v>
      </c>
      <c r="F116" s="2" t="s">
        <v>299</v>
      </c>
      <c r="G116" s="18">
        <f>M116</f>
        <v>49.935219999999994</v>
      </c>
      <c r="H116" s="9">
        <f>E116*G116</f>
        <v>299.61132</v>
      </c>
      <c r="I116" s="1"/>
      <c r="J116" s="25" t="s">
        <v>299</v>
      </c>
      <c r="K116" s="8"/>
      <c r="L116" s="2">
        <v>41.32</v>
      </c>
      <c r="M116" s="2">
        <f t="shared" si="19"/>
        <v>49.935219999999994</v>
      </c>
    </row>
    <row r="117" spans="2:13" ht="12.75">
      <c r="B117" s="5" t="s">
        <v>294</v>
      </c>
      <c r="C117" s="3" t="s">
        <v>295</v>
      </c>
      <c r="D117" s="3" t="s">
        <v>96</v>
      </c>
      <c r="E117" s="2">
        <v>1</v>
      </c>
      <c r="F117" s="2" t="s">
        <v>301</v>
      </c>
      <c r="G117" s="18">
        <f>M117</f>
        <v>21.064155</v>
      </c>
      <c r="H117" s="9">
        <f>E117*G117</f>
        <v>21.064155</v>
      </c>
      <c r="I117" s="1"/>
      <c r="J117" s="25" t="s">
        <v>301</v>
      </c>
      <c r="K117" s="8"/>
      <c r="L117" s="2">
        <v>17.43</v>
      </c>
      <c r="M117" s="2">
        <f t="shared" si="19"/>
        <v>21.064155</v>
      </c>
    </row>
    <row r="118" spans="2:13" ht="12.75">
      <c r="B118" s="5" t="s">
        <v>296</v>
      </c>
      <c r="C118" s="3" t="s">
        <v>297</v>
      </c>
      <c r="D118" s="3" t="s">
        <v>132</v>
      </c>
      <c r="E118" s="2">
        <v>2.5</v>
      </c>
      <c r="F118" s="2" t="s">
        <v>302</v>
      </c>
      <c r="G118" s="18">
        <f>M118</f>
        <v>165.673265</v>
      </c>
      <c r="H118" s="9">
        <f>E118*G118</f>
        <v>414.1831625</v>
      </c>
      <c r="I118" s="1"/>
      <c r="J118" s="25" t="s">
        <v>302</v>
      </c>
      <c r="K118" s="8"/>
      <c r="L118" s="2">
        <v>137.09</v>
      </c>
      <c r="M118" s="2">
        <f t="shared" si="19"/>
        <v>165.673265</v>
      </c>
    </row>
    <row r="119" spans="2:13" ht="12.75">
      <c r="B119" s="7"/>
      <c r="C119" s="24" t="s">
        <v>53</v>
      </c>
      <c r="D119" s="37" t="s">
        <v>69</v>
      </c>
      <c r="E119" s="38"/>
      <c r="F119" s="38"/>
      <c r="G119" s="38" t="s">
        <v>69</v>
      </c>
      <c r="H119" s="41">
        <f>SUM(H94:H118)</f>
        <v>16346.239474200001</v>
      </c>
      <c r="I119" s="1"/>
      <c r="J119" s="15"/>
      <c r="L119" s="2"/>
      <c r="M119" s="2"/>
    </row>
    <row r="120" spans="2:13" ht="15.75">
      <c r="B120" s="33" t="s">
        <v>24</v>
      </c>
      <c r="C120" s="33" t="s">
        <v>43</v>
      </c>
      <c r="D120" s="33"/>
      <c r="E120" s="33"/>
      <c r="F120" s="33"/>
      <c r="G120" s="33"/>
      <c r="H120" s="33"/>
      <c r="I120" s="4"/>
      <c r="J120" s="69"/>
      <c r="L120" s="68"/>
      <c r="M120" s="68"/>
    </row>
    <row r="121" spans="2:13" ht="22.5">
      <c r="B121" s="5" t="s">
        <v>25</v>
      </c>
      <c r="C121" s="3" t="s">
        <v>390</v>
      </c>
      <c r="D121" s="6" t="s">
        <v>96</v>
      </c>
      <c r="E121" s="2">
        <v>1</v>
      </c>
      <c r="F121" s="2" t="s">
        <v>389</v>
      </c>
      <c r="G121" s="18">
        <f>M121</f>
        <v>1481.83853</v>
      </c>
      <c r="H121" s="9">
        <f>E121*G121</f>
        <v>1481.83853</v>
      </c>
      <c r="I121" s="14"/>
      <c r="J121" s="27" t="s">
        <v>389</v>
      </c>
      <c r="K121" s="11"/>
      <c r="L121" s="2">
        <v>1226.18</v>
      </c>
      <c r="M121" s="2">
        <f>L121*(1+$M$7)</f>
        <v>1481.83853</v>
      </c>
    </row>
    <row r="122" spans="2:13" ht="12.75">
      <c r="B122" s="5" t="s">
        <v>41</v>
      </c>
      <c r="C122" s="3" t="s">
        <v>505</v>
      </c>
      <c r="D122" s="6" t="s">
        <v>132</v>
      </c>
      <c r="E122" s="2">
        <v>100</v>
      </c>
      <c r="F122" s="27" t="s">
        <v>504</v>
      </c>
      <c r="G122" s="18">
        <f aca="true" t="shared" si="22" ref="G122:G127">M122</f>
        <v>12.54423</v>
      </c>
      <c r="H122" s="9">
        <f aca="true" t="shared" si="23" ref="H122:H127">E122*G122</f>
        <v>1254.423</v>
      </c>
      <c r="I122" s="14"/>
      <c r="J122" s="27" t="s">
        <v>506</v>
      </c>
      <c r="K122" s="11"/>
      <c r="L122" s="2">
        <v>10.38</v>
      </c>
      <c r="M122" s="2">
        <f aca="true" t="shared" si="24" ref="M122:M127">L122*(1+$M$7)</f>
        <v>12.54423</v>
      </c>
    </row>
    <row r="123" spans="2:13" ht="12.75">
      <c r="B123" s="5" t="s">
        <v>497</v>
      </c>
      <c r="C123" s="3" t="s">
        <v>509</v>
      </c>
      <c r="D123" s="6" t="s">
        <v>132</v>
      </c>
      <c r="E123" s="2">
        <v>300</v>
      </c>
      <c r="F123" s="27" t="s">
        <v>508</v>
      </c>
      <c r="G123" s="18">
        <f t="shared" si="22"/>
        <v>9.64383</v>
      </c>
      <c r="H123" s="9">
        <f t="shared" si="23"/>
        <v>2893.149</v>
      </c>
      <c r="I123" s="14"/>
      <c r="J123" s="27" t="s">
        <v>508</v>
      </c>
      <c r="K123" s="11"/>
      <c r="L123" s="2">
        <v>7.98</v>
      </c>
      <c r="M123" s="2">
        <f t="shared" si="24"/>
        <v>9.64383</v>
      </c>
    </row>
    <row r="124" spans="2:13" ht="12.75">
      <c r="B124" s="5" t="s">
        <v>498</v>
      </c>
      <c r="C124" s="3" t="s">
        <v>501</v>
      </c>
      <c r="D124" s="6" t="s">
        <v>96</v>
      </c>
      <c r="E124" s="2">
        <v>2</v>
      </c>
      <c r="F124" s="2" t="s">
        <v>483</v>
      </c>
      <c r="G124" s="18">
        <f t="shared" si="22"/>
        <v>171.03900499999997</v>
      </c>
      <c r="H124" s="9">
        <f t="shared" si="23"/>
        <v>342.07800999999995</v>
      </c>
      <c r="I124" s="14"/>
      <c r="J124" s="27" t="s">
        <v>483</v>
      </c>
      <c r="K124" s="11"/>
      <c r="L124" s="2">
        <v>141.53</v>
      </c>
      <c r="M124" s="2">
        <f t="shared" si="24"/>
        <v>171.03900499999997</v>
      </c>
    </row>
    <row r="125" spans="2:13" ht="12.75">
      <c r="B125" s="5" t="s">
        <v>499</v>
      </c>
      <c r="C125" s="3" t="s">
        <v>495</v>
      </c>
      <c r="D125" s="6" t="s">
        <v>96</v>
      </c>
      <c r="E125" s="2">
        <v>1</v>
      </c>
      <c r="F125" s="2" t="s">
        <v>484</v>
      </c>
      <c r="G125" s="18">
        <f t="shared" si="22"/>
        <v>173.62519499999996</v>
      </c>
      <c r="H125" s="9">
        <f t="shared" si="23"/>
        <v>173.62519499999996</v>
      </c>
      <c r="I125" s="14"/>
      <c r="J125" s="27" t="s">
        <v>484</v>
      </c>
      <c r="K125" s="11"/>
      <c r="L125" s="2">
        <v>143.67</v>
      </c>
      <c r="M125" s="2">
        <f t="shared" si="24"/>
        <v>173.62519499999996</v>
      </c>
    </row>
    <row r="126" spans="2:13" ht="12.75">
      <c r="B126" s="5" t="s">
        <v>500</v>
      </c>
      <c r="C126" s="3" t="s">
        <v>496</v>
      </c>
      <c r="D126" s="6" t="s">
        <v>96</v>
      </c>
      <c r="E126" s="2">
        <v>1</v>
      </c>
      <c r="F126" s="2" t="s">
        <v>322</v>
      </c>
      <c r="G126" s="18">
        <f t="shared" si="22"/>
        <v>557.8436</v>
      </c>
      <c r="H126" s="9">
        <f t="shared" si="23"/>
        <v>557.8436</v>
      </c>
      <c r="I126" s="14"/>
      <c r="J126" s="27" t="s">
        <v>322</v>
      </c>
      <c r="K126" s="11"/>
      <c r="L126" s="2">
        <v>461.6</v>
      </c>
      <c r="M126" s="2">
        <f t="shared" si="24"/>
        <v>557.8436</v>
      </c>
    </row>
    <row r="127" spans="2:13" ht="12.75">
      <c r="B127" s="5" t="s">
        <v>507</v>
      </c>
      <c r="C127" s="3" t="s">
        <v>502</v>
      </c>
      <c r="D127" s="6" t="s">
        <v>96</v>
      </c>
      <c r="E127" s="2">
        <v>6</v>
      </c>
      <c r="F127" s="27" t="s">
        <v>503</v>
      </c>
      <c r="G127" s="18">
        <f t="shared" si="22"/>
        <v>184.93675499999998</v>
      </c>
      <c r="H127" s="9">
        <f t="shared" si="23"/>
        <v>1109.62053</v>
      </c>
      <c r="I127" s="14"/>
      <c r="J127" s="27" t="s">
        <v>503</v>
      </c>
      <c r="K127" s="11"/>
      <c r="L127" s="2">
        <v>153.03</v>
      </c>
      <c r="M127" s="2">
        <f t="shared" si="24"/>
        <v>184.93675499999998</v>
      </c>
    </row>
    <row r="128" spans="2:13" ht="12.75">
      <c r="B128" s="7"/>
      <c r="C128" s="24" t="s">
        <v>53</v>
      </c>
      <c r="D128" s="37" t="s">
        <v>69</v>
      </c>
      <c r="E128" s="38" t="s">
        <v>69</v>
      </c>
      <c r="F128" s="38">
        <v>0</v>
      </c>
      <c r="G128" s="38" t="s">
        <v>69</v>
      </c>
      <c r="H128" s="41">
        <f>SUM(H121:H127)</f>
        <v>7812.577864999999</v>
      </c>
      <c r="I128" s="1"/>
      <c r="J128" s="15">
        <f>I128</f>
        <v>0</v>
      </c>
      <c r="K128" s="8"/>
      <c r="L128" s="2"/>
      <c r="M128" s="2"/>
    </row>
    <row r="129" spans="2:13" ht="15.75">
      <c r="B129" s="33" t="s">
        <v>26</v>
      </c>
      <c r="C129" s="33" t="s">
        <v>134</v>
      </c>
      <c r="D129" s="33"/>
      <c r="E129" s="33"/>
      <c r="F129" s="33"/>
      <c r="G129" s="33"/>
      <c r="H129" s="33"/>
      <c r="I129" s="4"/>
      <c r="J129" s="69"/>
      <c r="L129" s="68"/>
      <c r="M129" s="68"/>
    </row>
    <row r="130" spans="2:13" ht="12.75">
      <c r="B130" s="5" t="s">
        <v>27</v>
      </c>
      <c r="C130" s="23" t="s">
        <v>339</v>
      </c>
      <c r="D130" s="22" t="s">
        <v>132</v>
      </c>
      <c r="E130" s="18">
        <f>5+5+4+7+8+11</f>
        <v>40</v>
      </c>
      <c r="F130" s="18" t="s">
        <v>341</v>
      </c>
      <c r="G130" s="18">
        <f>M130</f>
        <v>35.288199999999996</v>
      </c>
      <c r="H130" s="18">
        <f>E130*G130</f>
        <v>1411.5279999999998</v>
      </c>
      <c r="I130" s="19"/>
      <c r="J130" s="26" t="s">
        <v>341</v>
      </c>
      <c r="K130" s="21"/>
      <c r="L130" s="20">
        <v>29.2</v>
      </c>
      <c r="M130" s="2">
        <f>L130*(1+$M$7)</f>
        <v>35.288199999999996</v>
      </c>
    </row>
    <row r="131" spans="2:13" ht="12.75">
      <c r="B131" s="5" t="s">
        <v>33</v>
      </c>
      <c r="C131" s="23" t="s">
        <v>342</v>
      </c>
      <c r="D131" s="22" t="s">
        <v>96</v>
      </c>
      <c r="E131" s="18">
        <v>1</v>
      </c>
      <c r="F131" s="18" t="s">
        <v>343</v>
      </c>
      <c r="G131" s="18">
        <f>M131</f>
        <v>35.288199999999996</v>
      </c>
      <c r="H131" s="18">
        <f>E131*G131</f>
        <v>35.288199999999996</v>
      </c>
      <c r="I131" s="19"/>
      <c r="J131" s="26" t="s">
        <v>343</v>
      </c>
      <c r="K131" s="21"/>
      <c r="L131" s="20">
        <v>29.2</v>
      </c>
      <c r="M131" s="2">
        <f>L131*(1+$M$7)</f>
        <v>35.288199999999996</v>
      </c>
    </row>
    <row r="132" spans="2:13" ht="12.75">
      <c r="B132" s="7"/>
      <c r="C132" s="24" t="s">
        <v>53</v>
      </c>
      <c r="D132" s="37" t="s">
        <v>69</v>
      </c>
      <c r="E132" s="38" t="s">
        <v>69</v>
      </c>
      <c r="F132" s="38"/>
      <c r="G132" s="38" t="s">
        <v>69</v>
      </c>
      <c r="H132" s="41">
        <f>SUM(H130:H131)</f>
        <v>1446.8161999999998</v>
      </c>
      <c r="I132" s="1"/>
      <c r="J132" s="25"/>
      <c r="K132" s="8"/>
      <c r="L132" s="2"/>
      <c r="M132" s="2"/>
    </row>
    <row r="133" spans="2:13" ht="12.75">
      <c r="B133" s="42"/>
      <c r="C133" s="43" t="s">
        <v>283</v>
      </c>
      <c r="D133" s="44"/>
      <c r="E133" s="45"/>
      <c r="F133" s="45"/>
      <c r="G133" s="46"/>
      <c r="H133" s="47">
        <f>H128+H132+H119+H92+H73</f>
        <v>39646.42183752</v>
      </c>
      <c r="I133" s="1"/>
      <c r="J133" s="16"/>
      <c r="K133" s="8"/>
      <c r="L133" s="2"/>
      <c r="M133" s="2"/>
    </row>
    <row r="134" spans="2:13" ht="15.75">
      <c r="B134" s="33">
        <v>4</v>
      </c>
      <c r="C134" s="33" t="s">
        <v>213</v>
      </c>
      <c r="D134" s="33"/>
      <c r="E134" s="33"/>
      <c r="F134" s="33"/>
      <c r="G134" s="33"/>
      <c r="H134" s="33"/>
      <c r="I134" s="4"/>
      <c r="J134" s="69"/>
      <c r="L134" s="68"/>
      <c r="M134" s="68"/>
    </row>
    <row r="135" spans="2:13" ht="15.75">
      <c r="B135" s="33" t="s">
        <v>14</v>
      </c>
      <c r="C135" s="33" t="s">
        <v>180</v>
      </c>
      <c r="D135" s="33"/>
      <c r="E135" s="33"/>
      <c r="F135" s="33"/>
      <c r="G135" s="33"/>
      <c r="H135" s="33"/>
      <c r="I135" s="4"/>
      <c r="J135" s="69"/>
      <c r="L135" s="68"/>
      <c r="M135" s="68"/>
    </row>
    <row r="136" spans="2:13" ht="12.75">
      <c r="B136" s="5" t="s">
        <v>15</v>
      </c>
      <c r="C136" s="3" t="s">
        <v>348</v>
      </c>
      <c r="D136" s="3" t="s">
        <v>131</v>
      </c>
      <c r="E136" s="2">
        <v>348</v>
      </c>
      <c r="F136" s="2" t="s">
        <v>115</v>
      </c>
      <c r="G136" s="18">
        <f aca="true" t="shared" si="25" ref="G136:G141">M136</f>
        <v>13.631879999999999</v>
      </c>
      <c r="H136" s="9">
        <f aca="true" t="shared" si="26" ref="H136:H141">E136*G136</f>
        <v>4743.89424</v>
      </c>
      <c r="I136" s="1"/>
      <c r="J136" s="25" t="s">
        <v>115</v>
      </c>
      <c r="K136" s="8"/>
      <c r="L136" s="2">
        <v>11.28</v>
      </c>
      <c r="M136" s="2">
        <f aca="true" t="shared" si="27" ref="M136:M141">L136*(1+$M$7)</f>
        <v>13.631879999999999</v>
      </c>
    </row>
    <row r="137" spans="2:13" ht="12.75">
      <c r="B137" s="5" t="s">
        <v>23</v>
      </c>
      <c r="C137" s="3" t="s">
        <v>349</v>
      </c>
      <c r="D137" s="3" t="s">
        <v>131</v>
      </c>
      <c r="E137" s="2">
        <v>924</v>
      </c>
      <c r="F137" s="2" t="s">
        <v>353</v>
      </c>
      <c r="G137" s="18">
        <f t="shared" si="25"/>
        <v>10.997349999999999</v>
      </c>
      <c r="H137" s="9">
        <f t="shared" si="26"/>
        <v>10161.551399999998</v>
      </c>
      <c r="I137" s="1"/>
      <c r="J137" s="25" t="s">
        <v>353</v>
      </c>
      <c r="K137" s="8"/>
      <c r="L137" s="2">
        <v>9.1</v>
      </c>
      <c r="M137" s="2">
        <f t="shared" si="27"/>
        <v>10.997349999999999</v>
      </c>
    </row>
    <row r="138" spans="2:13" ht="12.75">
      <c r="B138" s="5" t="s">
        <v>28</v>
      </c>
      <c r="C138" s="3" t="s">
        <v>350</v>
      </c>
      <c r="D138" s="3" t="s">
        <v>131</v>
      </c>
      <c r="E138" s="2">
        <v>3000</v>
      </c>
      <c r="F138" s="2" t="s">
        <v>354</v>
      </c>
      <c r="G138" s="18">
        <f t="shared" si="25"/>
        <v>7.54104</v>
      </c>
      <c r="H138" s="9">
        <f t="shared" si="26"/>
        <v>22623.12</v>
      </c>
      <c r="I138" s="1"/>
      <c r="J138" s="25" t="s">
        <v>354</v>
      </c>
      <c r="K138" s="8"/>
      <c r="L138" s="2">
        <v>6.24</v>
      </c>
      <c r="M138" s="2">
        <f t="shared" si="27"/>
        <v>7.54104</v>
      </c>
    </row>
    <row r="139" spans="2:13" ht="12.75">
      <c r="B139" s="5" t="s">
        <v>29</v>
      </c>
      <c r="C139" s="3" t="s">
        <v>351</v>
      </c>
      <c r="D139" s="3" t="s">
        <v>131</v>
      </c>
      <c r="E139" s="2">
        <v>3270</v>
      </c>
      <c r="F139" s="2" t="s">
        <v>114</v>
      </c>
      <c r="G139" s="18">
        <f t="shared" si="25"/>
        <v>3.5167349999999997</v>
      </c>
      <c r="H139" s="9">
        <f t="shared" si="26"/>
        <v>11499.72345</v>
      </c>
      <c r="I139" s="1"/>
      <c r="J139" s="25" t="s">
        <v>114</v>
      </c>
      <c r="K139" s="8"/>
      <c r="L139" s="2">
        <v>2.91</v>
      </c>
      <c r="M139" s="2">
        <f t="shared" si="27"/>
        <v>3.5167349999999997</v>
      </c>
    </row>
    <row r="140" spans="2:13" ht="12.75">
      <c r="B140" s="5" t="s">
        <v>46</v>
      </c>
      <c r="C140" s="3" t="s">
        <v>352</v>
      </c>
      <c r="D140" s="3" t="s">
        <v>131</v>
      </c>
      <c r="E140" s="2">
        <v>2664</v>
      </c>
      <c r="F140" s="2" t="s">
        <v>355</v>
      </c>
      <c r="G140" s="18">
        <f t="shared" si="25"/>
        <v>2.6466149999999997</v>
      </c>
      <c r="H140" s="9">
        <f t="shared" si="26"/>
        <v>7050.582359999999</v>
      </c>
      <c r="I140" s="1"/>
      <c r="J140" s="25" t="s">
        <v>355</v>
      </c>
      <c r="K140" s="8"/>
      <c r="L140" s="2">
        <v>2.19</v>
      </c>
      <c r="M140" s="2">
        <f t="shared" si="27"/>
        <v>2.6466149999999997</v>
      </c>
    </row>
    <row r="141" spans="2:13" ht="12.75">
      <c r="B141" s="5" t="s">
        <v>325</v>
      </c>
      <c r="C141" s="3" t="s">
        <v>161</v>
      </c>
      <c r="D141" s="3" t="s">
        <v>132</v>
      </c>
      <c r="E141" s="2">
        <f>SUM(E136:E140)</f>
        <v>10206</v>
      </c>
      <c r="F141" s="2" t="s">
        <v>459</v>
      </c>
      <c r="G141" s="18">
        <f t="shared" si="25"/>
        <v>0.8580349999999999</v>
      </c>
      <c r="H141" s="9">
        <f t="shared" si="26"/>
        <v>8757.105209999998</v>
      </c>
      <c r="I141" s="5"/>
      <c r="J141" s="25" t="s">
        <v>459</v>
      </c>
      <c r="K141" s="3"/>
      <c r="L141" s="2">
        <v>0.71</v>
      </c>
      <c r="M141" s="2">
        <f t="shared" si="27"/>
        <v>0.8580349999999999</v>
      </c>
    </row>
    <row r="142" spans="2:13" ht="12.75">
      <c r="B142" s="5" t="s">
        <v>326</v>
      </c>
      <c r="C142" s="23" t="s">
        <v>205</v>
      </c>
      <c r="D142" s="22" t="s">
        <v>98</v>
      </c>
      <c r="E142" s="18">
        <f>10</f>
        <v>10</v>
      </c>
      <c r="F142" s="74"/>
      <c r="G142" s="77" t="s">
        <v>187</v>
      </c>
      <c r="H142" s="78"/>
      <c r="I142" s="19"/>
      <c r="J142" s="26"/>
      <c r="K142" s="21"/>
      <c r="L142" s="20"/>
      <c r="M142" s="20"/>
    </row>
    <row r="143" spans="2:13" ht="12.75">
      <c r="B143" s="5" t="s">
        <v>311</v>
      </c>
      <c r="C143" s="23" t="s">
        <v>205</v>
      </c>
      <c r="D143" s="22" t="s">
        <v>98</v>
      </c>
      <c r="E143" s="18">
        <f>E142</f>
        <v>10</v>
      </c>
      <c r="F143" s="74"/>
      <c r="G143" s="77" t="s">
        <v>187</v>
      </c>
      <c r="H143" s="78"/>
      <c r="I143" s="19"/>
      <c r="J143" s="26"/>
      <c r="K143" s="21"/>
      <c r="L143" s="20"/>
      <c r="M143" s="20"/>
    </row>
    <row r="144" spans="2:13" ht="12.75">
      <c r="B144" s="7"/>
      <c r="C144" s="24" t="s">
        <v>53</v>
      </c>
      <c r="D144" s="37" t="s">
        <v>69</v>
      </c>
      <c r="E144" s="38" t="s">
        <v>69</v>
      </c>
      <c r="F144" s="38"/>
      <c r="G144" s="38" t="s">
        <v>69</v>
      </c>
      <c r="H144" s="41">
        <f>SUM(H136:H143)</f>
        <v>64835.97666</v>
      </c>
      <c r="I144" s="1"/>
      <c r="J144" s="25"/>
      <c r="K144" s="8"/>
      <c r="L144" s="2"/>
      <c r="M144" s="2"/>
    </row>
    <row r="145" spans="2:13" ht="15.75">
      <c r="B145" s="33" t="s">
        <v>16</v>
      </c>
      <c r="C145" s="33" t="s">
        <v>135</v>
      </c>
      <c r="D145" s="33"/>
      <c r="E145" s="33"/>
      <c r="F145" s="33"/>
      <c r="G145" s="33"/>
      <c r="H145" s="33"/>
      <c r="I145" s="4"/>
      <c r="J145" s="69"/>
      <c r="L145" s="68"/>
      <c r="M145" s="68"/>
    </row>
    <row r="146" spans="2:13" ht="12.75">
      <c r="B146" s="5" t="s">
        <v>17</v>
      </c>
      <c r="C146" s="3" t="s">
        <v>391</v>
      </c>
      <c r="D146" s="3" t="s">
        <v>96</v>
      </c>
      <c r="E146" s="2">
        <v>5</v>
      </c>
      <c r="F146" s="2" t="s">
        <v>392</v>
      </c>
      <c r="G146" s="18">
        <f>M146</f>
        <v>6.9126199999999995</v>
      </c>
      <c r="H146" s="9">
        <f>E146*G146</f>
        <v>34.5631</v>
      </c>
      <c r="I146" s="1"/>
      <c r="J146" s="25" t="s">
        <v>392</v>
      </c>
      <c r="K146" s="8"/>
      <c r="L146" s="2">
        <v>5.72</v>
      </c>
      <c r="M146" s="2">
        <f aca="true" t="shared" si="28" ref="M146:M172">L146*(1+$M$7)</f>
        <v>6.9126199999999995</v>
      </c>
    </row>
    <row r="147" spans="2:13" ht="12.75">
      <c r="B147" s="5" t="s">
        <v>34</v>
      </c>
      <c r="C147" s="3" t="s">
        <v>393</v>
      </c>
      <c r="D147" s="3" t="s">
        <v>96</v>
      </c>
      <c r="E147" s="2">
        <v>15</v>
      </c>
      <c r="F147" s="2" t="s">
        <v>362</v>
      </c>
      <c r="G147" s="18">
        <f aca="true" t="shared" si="29" ref="G147:G153">M147</f>
        <v>2.34449</v>
      </c>
      <c r="H147" s="9">
        <f aca="true" t="shared" si="30" ref="H147:H153">E147*G147</f>
        <v>35.16735</v>
      </c>
      <c r="I147" s="1"/>
      <c r="J147" s="25" t="s">
        <v>362</v>
      </c>
      <c r="K147" s="8"/>
      <c r="L147" s="2">
        <v>1.94</v>
      </c>
      <c r="M147" s="2">
        <f t="shared" si="28"/>
        <v>2.34449</v>
      </c>
    </row>
    <row r="148" spans="2:13" ht="12.75">
      <c r="B148" s="5" t="s">
        <v>74</v>
      </c>
      <c r="C148" s="3" t="s">
        <v>394</v>
      </c>
      <c r="D148" s="3" t="s">
        <v>96</v>
      </c>
      <c r="E148" s="2">
        <v>4</v>
      </c>
      <c r="F148" s="2" t="s">
        <v>395</v>
      </c>
      <c r="G148" s="18">
        <f t="shared" si="29"/>
        <v>6.23586</v>
      </c>
      <c r="H148" s="9">
        <f t="shared" si="30"/>
        <v>24.94344</v>
      </c>
      <c r="I148" s="1"/>
      <c r="J148" s="25" t="s">
        <v>395</v>
      </c>
      <c r="K148" s="8"/>
      <c r="L148" s="2">
        <v>5.16</v>
      </c>
      <c r="M148" s="2">
        <f t="shared" si="28"/>
        <v>6.23586</v>
      </c>
    </row>
    <row r="149" spans="2:13" ht="12.75">
      <c r="B149" s="5" t="s">
        <v>75</v>
      </c>
      <c r="C149" s="3" t="s">
        <v>396</v>
      </c>
      <c r="D149" s="3" t="s">
        <v>96</v>
      </c>
      <c r="E149" s="2">
        <v>14</v>
      </c>
      <c r="F149" s="2" t="s">
        <v>364</v>
      </c>
      <c r="G149" s="18">
        <f t="shared" si="29"/>
        <v>4.568129999999999</v>
      </c>
      <c r="H149" s="9">
        <f t="shared" si="30"/>
        <v>63.953819999999986</v>
      </c>
      <c r="I149" s="1"/>
      <c r="J149" s="25" t="s">
        <v>364</v>
      </c>
      <c r="K149" s="8"/>
      <c r="L149" s="2">
        <v>3.78</v>
      </c>
      <c r="M149" s="2">
        <f t="shared" si="28"/>
        <v>4.568129999999999</v>
      </c>
    </row>
    <row r="150" spans="2:13" ht="12.75">
      <c r="B150" s="5" t="s">
        <v>76</v>
      </c>
      <c r="C150" s="3" t="s">
        <v>397</v>
      </c>
      <c r="D150" s="3" t="s">
        <v>96</v>
      </c>
      <c r="E150" s="2">
        <v>3</v>
      </c>
      <c r="F150" s="2" t="s">
        <v>398</v>
      </c>
      <c r="G150" s="18">
        <f t="shared" si="29"/>
        <v>7.17849</v>
      </c>
      <c r="H150" s="9">
        <f t="shared" si="30"/>
        <v>21.53547</v>
      </c>
      <c r="I150" s="1"/>
      <c r="J150" s="25" t="s">
        <v>398</v>
      </c>
      <c r="K150" s="8"/>
      <c r="L150" s="2">
        <v>5.94</v>
      </c>
      <c r="M150" s="2">
        <f t="shared" si="28"/>
        <v>7.17849</v>
      </c>
    </row>
    <row r="151" spans="2:13" ht="12.75">
      <c r="B151" s="5" t="s">
        <v>77</v>
      </c>
      <c r="C151" s="3" t="s">
        <v>399</v>
      </c>
      <c r="D151" s="3" t="s">
        <v>96</v>
      </c>
      <c r="E151" s="2">
        <v>1</v>
      </c>
      <c r="F151" s="2" t="s">
        <v>400</v>
      </c>
      <c r="G151" s="18">
        <f t="shared" si="29"/>
        <v>0.713015</v>
      </c>
      <c r="H151" s="9">
        <f t="shared" si="30"/>
        <v>0.713015</v>
      </c>
      <c r="I151" s="1"/>
      <c r="J151" s="25" t="s">
        <v>400</v>
      </c>
      <c r="K151" s="8"/>
      <c r="L151" s="2">
        <v>0.59</v>
      </c>
      <c r="M151" s="2">
        <f t="shared" si="28"/>
        <v>0.713015</v>
      </c>
    </row>
    <row r="152" spans="2:13" ht="12.75">
      <c r="B152" s="5" t="s">
        <v>78</v>
      </c>
      <c r="C152" s="3" t="s">
        <v>401</v>
      </c>
      <c r="D152" s="3" t="s">
        <v>96</v>
      </c>
      <c r="E152" s="2">
        <v>2</v>
      </c>
      <c r="F152" s="2" t="s">
        <v>383</v>
      </c>
      <c r="G152" s="18">
        <f t="shared" si="29"/>
        <v>0.9909699999999999</v>
      </c>
      <c r="H152" s="9">
        <f t="shared" si="30"/>
        <v>1.9819399999999998</v>
      </c>
      <c r="I152" s="1"/>
      <c r="J152" s="25" t="s">
        <v>383</v>
      </c>
      <c r="K152" s="8"/>
      <c r="L152" s="2">
        <v>0.82</v>
      </c>
      <c r="M152" s="2">
        <f t="shared" si="28"/>
        <v>0.9909699999999999</v>
      </c>
    </row>
    <row r="153" spans="2:13" ht="12.75">
      <c r="B153" s="5" t="s">
        <v>91</v>
      </c>
      <c r="C153" s="3" t="s">
        <v>402</v>
      </c>
      <c r="D153" s="3" t="s">
        <v>96</v>
      </c>
      <c r="E153" s="2">
        <v>3</v>
      </c>
      <c r="F153" s="2" t="s">
        <v>403</v>
      </c>
      <c r="G153" s="18">
        <f t="shared" si="29"/>
        <v>3.5288199999999996</v>
      </c>
      <c r="H153" s="9">
        <f t="shared" si="30"/>
        <v>10.586459999999999</v>
      </c>
      <c r="I153" s="1"/>
      <c r="J153" s="25" t="s">
        <v>403</v>
      </c>
      <c r="K153" s="8"/>
      <c r="L153" s="2">
        <v>2.92</v>
      </c>
      <c r="M153" s="2">
        <f t="shared" si="28"/>
        <v>3.5288199999999996</v>
      </c>
    </row>
    <row r="154" spans="2:13" ht="12.75">
      <c r="B154" s="5" t="s">
        <v>92</v>
      </c>
      <c r="C154" s="3" t="s">
        <v>404</v>
      </c>
      <c r="D154" s="3" t="s">
        <v>96</v>
      </c>
      <c r="E154" s="2">
        <v>1</v>
      </c>
      <c r="F154" s="2" t="s">
        <v>405</v>
      </c>
      <c r="G154" s="18">
        <f aca="true" t="shared" si="31" ref="G154:G172">M154</f>
        <v>2.7795499999999995</v>
      </c>
      <c r="H154" s="9">
        <f aca="true" t="shared" si="32" ref="H154:H172">E154*G154</f>
        <v>2.7795499999999995</v>
      </c>
      <c r="I154" s="1"/>
      <c r="J154" s="25" t="s">
        <v>405</v>
      </c>
      <c r="K154" s="8"/>
      <c r="L154" s="2">
        <v>2.3</v>
      </c>
      <c r="M154" s="2">
        <f t="shared" si="28"/>
        <v>2.7795499999999995</v>
      </c>
    </row>
    <row r="155" spans="2:13" ht="12.75">
      <c r="B155" s="5" t="s">
        <v>93</v>
      </c>
      <c r="C155" s="3" t="s">
        <v>407</v>
      </c>
      <c r="D155" s="3" t="s">
        <v>96</v>
      </c>
      <c r="E155" s="2">
        <v>1</v>
      </c>
      <c r="F155" s="2" t="s">
        <v>406</v>
      </c>
      <c r="G155" s="18">
        <f t="shared" si="31"/>
        <v>1.5710499999999998</v>
      </c>
      <c r="H155" s="9">
        <f t="shared" si="32"/>
        <v>1.5710499999999998</v>
      </c>
      <c r="I155" s="1"/>
      <c r="J155" s="25" t="s">
        <v>406</v>
      </c>
      <c r="K155" s="8"/>
      <c r="L155" s="2">
        <v>1.3</v>
      </c>
      <c r="M155" s="2">
        <f t="shared" si="28"/>
        <v>1.5710499999999998</v>
      </c>
    </row>
    <row r="156" spans="2:13" ht="12.75">
      <c r="B156" s="5" t="s">
        <v>94</v>
      </c>
      <c r="C156" s="3" t="s">
        <v>408</v>
      </c>
      <c r="D156" s="3" t="s">
        <v>96</v>
      </c>
      <c r="E156" s="2">
        <v>1</v>
      </c>
      <c r="F156" s="2" t="s">
        <v>409</v>
      </c>
      <c r="G156" s="18">
        <f t="shared" si="31"/>
        <v>0.737185</v>
      </c>
      <c r="H156" s="9">
        <f t="shared" si="32"/>
        <v>0.737185</v>
      </c>
      <c r="I156" s="1"/>
      <c r="J156" s="25" t="s">
        <v>409</v>
      </c>
      <c r="K156" s="8"/>
      <c r="L156" s="2">
        <v>0.61</v>
      </c>
      <c r="M156" s="2">
        <f t="shared" si="28"/>
        <v>0.737185</v>
      </c>
    </row>
    <row r="157" spans="2:13" ht="12.75">
      <c r="B157" s="5" t="s">
        <v>95</v>
      </c>
      <c r="C157" s="3" t="s">
        <v>410</v>
      </c>
      <c r="D157" s="3" t="s">
        <v>96</v>
      </c>
      <c r="E157" s="2">
        <v>1</v>
      </c>
      <c r="F157" s="2" t="s">
        <v>411</v>
      </c>
      <c r="G157" s="18">
        <f t="shared" si="31"/>
        <v>0.38671999999999995</v>
      </c>
      <c r="H157" s="9">
        <f t="shared" si="32"/>
        <v>0.38671999999999995</v>
      </c>
      <c r="I157" s="1"/>
      <c r="J157" s="25" t="s">
        <v>411</v>
      </c>
      <c r="K157" s="8"/>
      <c r="L157" s="2">
        <v>0.32</v>
      </c>
      <c r="M157" s="2">
        <f t="shared" si="28"/>
        <v>0.38671999999999995</v>
      </c>
    </row>
    <row r="158" spans="2:13" ht="12.75">
      <c r="B158" s="5" t="s">
        <v>464</v>
      </c>
      <c r="C158" s="3" t="s">
        <v>412</v>
      </c>
      <c r="D158" s="3" t="s">
        <v>96</v>
      </c>
      <c r="E158" s="2">
        <v>1</v>
      </c>
      <c r="F158" s="2" t="s">
        <v>413</v>
      </c>
      <c r="G158" s="18">
        <f t="shared" si="31"/>
        <v>12.532144999999998</v>
      </c>
      <c r="H158" s="9">
        <f t="shared" si="32"/>
        <v>12.532144999999998</v>
      </c>
      <c r="I158" s="1"/>
      <c r="J158" s="25" t="s">
        <v>413</v>
      </c>
      <c r="K158" s="8"/>
      <c r="L158" s="2">
        <v>10.37</v>
      </c>
      <c r="M158" s="2">
        <f t="shared" si="28"/>
        <v>12.532144999999998</v>
      </c>
    </row>
    <row r="159" spans="2:13" ht="12.75">
      <c r="B159" s="5" t="s">
        <v>465</v>
      </c>
      <c r="C159" s="3" t="s">
        <v>414</v>
      </c>
      <c r="D159" s="3" t="s">
        <v>96</v>
      </c>
      <c r="E159" s="2">
        <v>3</v>
      </c>
      <c r="F159" s="2" t="s">
        <v>415</v>
      </c>
      <c r="G159" s="18">
        <f t="shared" si="31"/>
        <v>10.586459999999999</v>
      </c>
      <c r="H159" s="9">
        <f t="shared" si="32"/>
        <v>31.759379999999997</v>
      </c>
      <c r="I159" s="1"/>
      <c r="J159" s="25" t="s">
        <v>415</v>
      </c>
      <c r="K159" s="8"/>
      <c r="L159" s="2">
        <v>8.76</v>
      </c>
      <c r="M159" s="2">
        <f t="shared" si="28"/>
        <v>10.586459999999999</v>
      </c>
    </row>
    <row r="160" spans="2:13" ht="12.75">
      <c r="B160" s="5" t="s">
        <v>466</v>
      </c>
      <c r="C160" s="3" t="s">
        <v>416</v>
      </c>
      <c r="D160" s="3" t="s">
        <v>96</v>
      </c>
      <c r="E160" s="2">
        <v>1</v>
      </c>
      <c r="F160" s="2" t="s">
        <v>419</v>
      </c>
      <c r="G160" s="18">
        <f t="shared" si="31"/>
        <v>11.3599</v>
      </c>
      <c r="H160" s="9">
        <f t="shared" si="32"/>
        <v>11.3599</v>
      </c>
      <c r="I160" s="1"/>
      <c r="J160" s="25" t="s">
        <v>419</v>
      </c>
      <c r="K160" s="8"/>
      <c r="L160" s="2">
        <v>9.4</v>
      </c>
      <c r="M160" s="2">
        <f t="shared" si="28"/>
        <v>11.3599</v>
      </c>
    </row>
    <row r="161" spans="2:13" ht="12.75">
      <c r="B161" s="5" t="s">
        <v>467</v>
      </c>
      <c r="C161" s="3" t="s">
        <v>417</v>
      </c>
      <c r="D161" s="3" t="s">
        <v>96</v>
      </c>
      <c r="E161" s="2">
        <v>4</v>
      </c>
      <c r="F161" s="2" t="s">
        <v>418</v>
      </c>
      <c r="G161" s="18">
        <f t="shared" si="31"/>
        <v>5.099869999999999</v>
      </c>
      <c r="H161" s="9">
        <f t="shared" si="32"/>
        <v>20.399479999999997</v>
      </c>
      <c r="I161" s="1"/>
      <c r="J161" s="25" t="s">
        <v>418</v>
      </c>
      <c r="K161" s="8"/>
      <c r="L161" s="2">
        <v>4.22</v>
      </c>
      <c r="M161" s="2">
        <f t="shared" si="28"/>
        <v>5.099869999999999</v>
      </c>
    </row>
    <row r="162" spans="2:13" ht="12.75">
      <c r="B162" s="5" t="s">
        <v>468</v>
      </c>
      <c r="C162" s="3" t="s">
        <v>420</v>
      </c>
      <c r="D162" s="3" t="s">
        <v>96</v>
      </c>
      <c r="E162" s="2">
        <v>5</v>
      </c>
      <c r="F162" s="2" t="s">
        <v>422</v>
      </c>
      <c r="G162" s="18">
        <f t="shared" si="31"/>
        <v>6.2600299999999995</v>
      </c>
      <c r="H162" s="9">
        <f t="shared" si="32"/>
        <v>31.30015</v>
      </c>
      <c r="I162" s="1"/>
      <c r="J162" s="25" t="s">
        <v>422</v>
      </c>
      <c r="K162" s="8"/>
      <c r="L162" s="2">
        <v>5.18</v>
      </c>
      <c r="M162" s="2">
        <f t="shared" si="28"/>
        <v>6.2600299999999995</v>
      </c>
    </row>
    <row r="163" spans="2:13" ht="12.75">
      <c r="B163" s="5" t="s">
        <v>469</v>
      </c>
      <c r="C163" s="3" t="s">
        <v>421</v>
      </c>
      <c r="D163" s="3" t="s">
        <v>96</v>
      </c>
      <c r="E163" s="2">
        <v>7</v>
      </c>
      <c r="F163" s="2" t="s">
        <v>423</v>
      </c>
      <c r="G163" s="18">
        <f t="shared" si="31"/>
        <v>4.024305</v>
      </c>
      <c r="H163" s="9">
        <f t="shared" si="32"/>
        <v>28.170135000000002</v>
      </c>
      <c r="I163" s="1"/>
      <c r="J163" s="25" t="s">
        <v>423</v>
      </c>
      <c r="K163" s="8"/>
      <c r="L163" s="2">
        <v>3.33</v>
      </c>
      <c r="M163" s="2">
        <f t="shared" si="28"/>
        <v>4.024305</v>
      </c>
    </row>
    <row r="164" spans="2:13" ht="12.75">
      <c r="B164" s="5" t="s">
        <v>470</v>
      </c>
      <c r="C164" s="3" t="s">
        <v>424</v>
      </c>
      <c r="D164" s="3" t="s">
        <v>96</v>
      </c>
      <c r="E164" s="2">
        <v>7</v>
      </c>
      <c r="F164" s="2" t="s">
        <v>426</v>
      </c>
      <c r="G164" s="18">
        <f t="shared" si="31"/>
        <v>2.4774249999999998</v>
      </c>
      <c r="H164" s="9">
        <f t="shared" si="32"/>
        <v>17.341974999999998</v>
      </c>
      <c r="I164" s="1"/>
      <c r="J164" s="25" t="s">
        <v>426</v>
      </c>
      <c r="K164" s="8"/>
      <c r="L164" s="2">
        <v>2.05</v>
      </c>
      <c r="M164" s="2">
        <f t="shared" si="28"/>
        <v>2.4774249999999998</v>
      </c>
    </row>
    <row r="165" spans="2:13" ht="12.75">
      <c r="B165" s="5" t="s">
        <v>471</v>
      </c>
      <c r="C165" s="3" t="s">
        <v>425</v>
      </c>
      <c r="D165" s="3" t="s">
        <v>96</v>
      </c>
      <c r="E165" s="2">
        <v>9</v>
      </c>
      <c r="F165" s="2" t="s">
        <v>427</v>
      </c>
      <c r="G165" s="18">
        <f t="shared" si="31"/>
        <v>3.0937599999999996</v>
      </c>
      <c r="H165" s="9">
        <f t="shared" si="32"/>
        <v>27.843839999999997</v>
      </c>
      <c r="I165" s="1"/>
      <c r="J165" s="25" t="s">
        <v>427</v>
      </c>
      <c r="K165" s="8"/>
      <c r="L165" s="2">
        <v>2.56</v>
      </c>
      <c r="M165" s="2">
        <f t="shared" si="28"/>
        <v>3.0937599999999996</v>
      </c>
    </row>
    <row r="166" spans="2:13" ht="12.75">
      <c r="B166" s="5" t="s">
        <v>472</v>
      </c>
      <c r="C166" s="3" t="s">
        <v>428</v>
      </c>
      <c r="D166" s="3" t="s">
        <v>96</v>
      </c>
      <c r="E166" s="2">
        <v>3</v>
      </c>
      <c r="F166" s="2" t="s">
        <v>429</v>
      </c>
      <c r="G166" s="18">
        <f t="shared" si="31"/>
        <v>2.1511299999999998</v>
      </c>
      <c r="H166" s="9">
        <f t="shared" si="32"/>
        <v>6.453389999999999</v>
      </c>
      <c r="I166" s="1"/>
      <c r="J166" s="25" t="s">
        <v>429</v>
      </c>
      <c r="K166" s="8"/>
      <c r="L166" s="2">
        <v>1.78</v>
      </c>
      <c r="M166" s="2">
        <f t="shared" si="28"/>
        <v>2.1511299999999998</v>
      </c>
    </row>
    <row r="167" spans="2:13" ht="12.75">
      <c r="B167" s="5" t="s">
        <v>473</v>
      </c>
      <c r="C167" s="3" t="s">
        <v>489</v>
      </c>
      <c r="D167" s="3" t="s">
        <v>96</v>
      </c>
      <c r="E167" s="2">
        <v>6</v>
      </c>
      <c r="F167" s="2" t="s">
        <v>490</v>
      </c>
      <c r="G167" s="18">
        <f t="shared" si="31"/>
        <v>0.94263</v>
      </c>
      <c r="H167" s="9">
        <f t="shared" si="32"/>
        <v>5.65578</v>
      </c>
      <c r="I167" s="1"/>
      <c r="J167" s="25" t="s">
        <v>490</v>
      </c>
      <c r="K167" s="8"/>
      <c r="L167" s="2">
        <v>0.78</v>
      </c>
      <c r="M167" s="2">
        <f t="shared" si="28"/>
        <v>0.94263</v>
      </c>
    </row>
    <row r="168" spans="2:13" ht="12.75">
      <c r="B168" s="5" t="s">
        <v>474</v>
      </c>
      <c r="C168" s="3" t="s">
        <v>431</v>
      </c>
      <c r="D168" s="3" t="s">
        <v>96</v>
      </c>
      <c r="E168" s="2">
        <f>ROUNDUP(E136/100,0)</f>
        <v>4</v>
      </c>
      <c r="F168" s="2" t="s">
        <v>432</v>
      </c>
      <c r="G168" s="18">
        <f t="shared" si="31"/>
        <v>17.922055</v>
      </c>
      <c r="H168" s="9">
        <f t="shared" si="32"/>
        <v>71.68822</v>
      </c>
      <c r="I168" s="1"/>
      <c r="J168" s="25" t="s">
        <v>432</v>
      </c>
      <c r="K168" s="8"/>
      <c r="L168" s="2">
        <v>14.83</v>
      </c>
      <c r="M168" s="2">
        <f t="shared" si="28"/>
        <v>17.922055</v>
      </c>
    </row>
    <row r="169" spans="2:13" ht="12.75">
      <c r="B169" s="5" t="s">
        <v>475</v>
      </c>
      <c r="C169" s="3" t="s">
        <v>433</v>
      </c>
      <c r="D169" s="3" t="s">
        <v>96</v>
      </c>
      <c r="E169" s="2">
        <f>ROUNDUP(E137/100,0)</f>
        <v>10</v>
      </c>
      <c r="F169" s="2" t="s">
        <v>436</v>
      </c>
      <c r="G169" s="18">
        <f t="shared" si="31"/>
        <v>13.329754999999999</v>
      </c>
      <c r="H169" s="9">
        <f t="shared" si="32"/>
        <v>133.29755</v>
      </c>
      <c r="I169" s="1"/>
      <c r="J169" s="25" t="s">
        <v>436</v>
      </c>
      <c r="K169" s="8"/>
      <c r="L169" s="2">
        <v>11.03</v>
      </c>
      <c r="M169" s="2">
        <f t="shared" si="28"/>
        <v>13.329754999999999</v>
      </c>
    </row>
    <row r="170" spans="2:13" ht="12.75">
      <c r="B170" s="5" t="s">
        <v>476</v>
      </c>
      <c r="C170" s="3" t="s">
        <v>434</v>
      </c>
      <c r="D170" s="3" t="s">
        <v>96</v>
      </c>
      <c r="E170" s="2">
        <f>ROUNDUP(E138/100,0)</f>
        <v>30</v>
      </c>
      <c r="F170" s="2" t="s">
        <v>436</v>
      </c>
      <c r="G170" s="18">
        <f t="shared" si="31"/>
        <v>13.329754999999999</v>
      </c>
      <c r="H170" s="9">
        <f t="shared" si="32"/>
        <v>399.89264999999995</v>
      </c>
      <c r="I170" s="1"/>
      <c r="J170" s="25" t="s">
        <v>436</v>
      </c>
      <c r="K170" s="8"/>
      <c r="L170" s="2">
        <v>11.03</v>
      </c>
      <c r="M170" s="2">
        <f t="shared" si="28"/>
        <v>13.329754999999999</v>
      </c>
    </row>
    <row r="171" spans="2:13" ht="12.75">
      <c r="B171" s="5" t="s">
        <v>477</v>
      </c>
      <c r="C171" s="3" t="s">
        <v>435</v>
      </c>
      <c r="D171" s="3" t="s">
        <v>96</v>
      </c>
      <c r="E171" s="2">
        <f>ROUNDUP(E139/100,0)</f>
        <v>33</v>
      </c>
      <c r="F171" s="2" t="s">
        <v>437</v>
      </c>
      <c r="G171" s="18">
        <f t="shared" si="31"/>
        <v>7.85525</v>
      </c>
      <c r="H171" s="9">
        <f t="shared" si="32"/>
        <v>259.22325</v>
      </c>
      <c r="I171" s="1"/>
      <c r="J171" s="25" t="s">
        <v>437</v>
      </c>
      <c r="K171" s="8"/>
      <c r="L171" s="2">
        <v>6.5</v>
      </c>
      <c r="M171" s="2">
        <f t="shared" si="28"/>
        <v>7.85525</v>
      </c>
    </row>
    <row r="172" spans="2:13" ht="12.75">
      <c r="B172" s="5" t="s">
        <v>488</v>
      </c>
      <c r="C172" s="3" t="s">
        <v>430</v>
      </c>
      <c r="D172" s="3" t="s">
        <v>96</v>
      </c>
      <c r="E172" s="2">
        <f>ROUNDUP(E140/100,0)</f>
        <v>27</v>
      </c>
      <c r="F172" s="2" t="s">
        <v>438</v>
      </c>
      <c r="G172" s="18">
        <f t="shared" si="31"/>
        <v>5.571185</v>
      </c>
      <c r="H172" s="9">
        <f t="shared" si="32"/>
        <v>150.42199499999998</v>
      </c>
      <c r="I172" s="1"/>
      <c r="J172" s="25" t="s">
        <v>438</v>
      </c>
      <c r="K172" s="8"/>
      <c r="L172" s="2">
        <v>4.61</v>
      </c>
      <c r="M172" s="2">
        <f t="shared" si="28"/>
        <v>5.571185</v>
      </c>
    </row>
    <row r="173" spans="2:8" ht="12.75">
      <c r="B173" s="7"/>
      <c r="C173" s="24" t="s">
        <v>53</v>
      </c>
      <c r="D173" s="37" t="s">
        <v>69</v>
      </c>
      <c r="E173" s="38"/>
      <c r="F173" s="38"/>
      <c r="G173" s="38" t="s">
        <v>69</v>
      </c>
      <c r="H173" s="41">
        <f>SUM(H146:H172)</f>
        <v>1406.25894</v>
      </c>
    </row>
    <row r="174" spans="2:13" ht="15.75">
      <c r="B174" s="33" t="s">
        <v>70</v>
      </c>
      <c r="C174" s="33" t="s">
        <v>136</v>
      </c>
      <c r="D174" s="33"/>
      <c r="E174" s="33"/>
      <c r="F174" s="33"/>
      <c r="G174" s="33"/>
      <c r="H174" s="33"/>
      <c r="I174" s="4"/>
      <c r="J174" s="69"/>
      <c r="L174" s="68"/>
      <c r="M174" s="68"/>
    </row>
    <row r="175" spans="2:13" ht="12.75">
      <c r="B175" s="5" t="s">
        <v>79</v>
      </c>
      <c r="C175" s="3" t="s">
        <v>334</v>
      </c>
      <c r="D175" s="3" t="s">
        <v>96</v>
      </c>
      <c r="E175" s="2">
        <v>3</v>
      </c>
      <c r="F175" s="2" t="s">
        <v>491</v>
      </c>
      <c r="G175" s="18">
        <f>L175</f>
        <v>580.2</v>
      </c>
      <c r="H175" s="9">
        <f>E175*G175</f>
        <v>1740.6000000000001</v>
      </c>
      <c r="I175" s="1"/>
      <c r="J175" s="25" t="s">
        <v>113</v>
      </c>
      <c r="K175" s="8"/>
      <c r="L175" s="2">
        <v>580.2</v>
      </c>
      <c r="M175" s="2">
        <f aca="true" t="shared" si="33" ref="M175:M182">L175*(1+$M$7)</f>
        <v>701.1717</v>
      </c>
    </row>
    <row r="176" spans="2:13" ht="12.75">
      <c r="B176" s="5" t="s">
        <v>80</v>
      </c>
      <c r="C176" s="3" t="s">
        <v>335</v>
      </c>
      <c r="D176" s="3" t="s">
        <v>96</v>
      </c>
      <c r="E176" s="2">
        <v>5</v>
      </c>
      <c r="F176" s="2" t="s">
        <v>491</v>
      </c>
      <c r="G176" s="18">
        <f>L176</f>
        <v>153.44</v>
      </c>
      <c r="H176" s="9">
        <f aca="true" t="shared" si="34" ref="H176:H182">E176*G176</f>
        <v>767.2</v>
      </c>
      <c r="I176" s="1"/>
      <c r="J176" s="25" t="s">
        <v>113</v>
      </c>
      <c r="K176" s="8"/>
      <c r="L176" s="2">
        <v>153.44</v>
      </c>
      <c r="M176" s="2">
        <f t="shared" si="33"/>
        <v>185.43223999999998</v>
      </c>
    </row>
    <row r="177" spans="2:13" ht="12.75">
      <c r="B177" s="5" t="s">
        <v>81</v>
      </c>
      <c r="C177" s="3" t="s">
        <v>336</v>
      </c>
      <c r="D177" s="3" t="s">
        <v>96</v>
      </c>
      <c r="E177" s="2">
        <v>2</v>
      </c>
      <c r="F177" s="2" t="s">
        <v>491</v>
      </c>
      <c r="G177" s="18">
        <f>L177</f>
        <v>783.14</v>
      </c>
      <c r="H177" s="9">
        <f t="shared" si="34"/>
        <v>1566.28</v>
      </c>
      <c r="I177" s="1"/>
      <c r="J177" s="25" t="s">
        <v>113</v>
      </c>
      <c r="K177" s="8"/>
      <c r="L177" s="2">
        <v>783.14</v>
      </c>
      <c r="M177" s="2">
        <f t="shared" si="33"/>
        <v>946.4246899999999</v>
      </c>
    </row>
    <row r="178" spans="2:13" ht="12.75">
      <c r="B178" s="5" t="s">
        <v>478</v>
      </c>
      <c r="C178" s="3" t="s">
        <v>356</v>
      </c>
      <c r="D178" s="3" t="s">
        <v>96</v>
      </c>
      <c r="E178" s="2">
        <v>4</v>
      </c>
      <c r="F178" s="2" t="s">
        <v>359</v>
      </c>
      <c r="G178" s="18">
        <f>M178</f>
        <v>0.8580349999999999</v>
      </c>
      <c r="H178" s="9">
        <f t="shared" si="34"/>
        <v>3.4321399999999995</v>
      </c>
      <c r="I178" s="1"/>
      <c r="J178" s="25" t="s">
        <v>359</v>
      </c>
      <c r="K178" s="8"/>
      <c r="L178" s="2">
        <v>0.71</v>
      </c>
      <c r="M178" s="2">
        <f t="shared" si="33"/>
        <v>0.8580349999999999</v>
      </c>
    </row>
    <row r="179" spans="2:13" ht="12.75">
      <c r="B179" s="5" t="s">
        <v>308</v>
      </c>
      <c r="C179" s="3" t="s">
        <v>357</v>
      </c>
      <c r="D179" s="3" t="s">
        <v>96</v>
      </c>
      <c r="E179" s="2">
        <v>6</v>
      </c>
      <c r="F179" s="2" t="s">
        <v>360</v>
      </c>
      <c r="G179" s="18">
        <f>M179</f>
        <v>1.3776899999999999</v>
      </c>
      <c r="H179" s="9">
        <f t="shared" si="34"/>
        <v>8.26614</v>
      </c>
      <c r="I179" s="1"/>
      <c r="J179" s="25" t="s">
        <v>360</v>
      </c>
      <c r="K179" s="8"/>
      <c r="L179" s="2">
        <v>1.14</v>
      </c>
      <c r="M179" s="2">
        <f t="shared" si="33"/>
        <v>1.3776899999999999</v>
      </c>
    </row>
    <row r="180" spans="2:13" ht="12.75">
      <c r="B180" s="5" t="s">
        <v>309</v>
      </c>
      <c r="C180" s="3" t="s">
        <v>385</v>
      </c>
      <c r="D180" s="3" t="s">
        <v>96</v>
      </c>
      <c r="E180" s="2">
        <v>8</v>
      </c>
      <c r="F180" s="2" t="s">
        <v>119</v>
      </c>
      <c r="G180" s="18">
        <f>M180</f>
        <v>0.7009299999999999</v>
      </c>
      <c r="H180" s="9">
        <f t="shared" si="34"/>
        <v>5.6074399999999995</v>
      </c>
      <c r="I180" s="1"/>
      <c r="J180" s="25" t="s">
        <v>119</v>
      </c>
      <c r="K180" s="8"/>
      <c r="L180" s="2">
        <v>0.58</v>
      </c>
      <c r="M180" s="2">
        <f t="shared" si="33"/>
        <v>0.7009299999999999</v>
      </c>
    </row>
    <row r="181" spans="2:13" ht="12.75">
      <c r="B181" s="5" t="s">
        <v>310</v>
      </c>
      <c r="C181" s="3" t="s">
        <v>386</v>
      </c>
      <c r="D181" s="3" t="s">
        <v>96</v>
      </c>
      <c r="E181" s="2">
        <v>2</v>
      </c>
      <c r="F181" s="2" t="s">
        <v>358</v>
      </c>
      <c r="G181" s="18">
        <f>M181</f>
        <v>0.616335</v>
      </c>
      <c r="H181" s="9">
        <f t="shared" si="34"/>
        <v>1.23267</v>
      </c>
      <c r="I181" s="1"/>
      <c r="J181" s="25" t="s">
        <v>358</v>
      </c>
      <c r="K181" s="8"/>
      <c r="L181" s="2">
        <v>0.51</v>
      </c>
      <c r="M181" s="2">
        <f t="shared" si="33"/>
        <v>0.616335</v>
      </c>
    </row>
    <row r="182" spans="2:13" ht="12.75">
      <c r="B182" s="5" t="s">
        <v>312</v>
      </c>
      <c r="C182" s="3" t="s">
        <v>313</v>
      </c>
      <c r="D182" s="3" t="s">
        <v>96</v>
      </c>
      <c r="E182" s="2">
        <f>SUM(E175:E177)</f>
        <v>10</v>
      </c>
      <c r="F182" s="25" t="s">
        <v>512</v>
      </c>
      <c r="G182" s="18">
        <f>M182</f>
        <v>104.99447999999998</v>
      </c>
      <c r="H182" s="9">
        <f t="shared" si="34"/>
        <v>1049.9447999999998</v>
      </c>
      <c r="I182" s="1"/>
      <c r="J182" s="25" t="s">
        <v>512</v>
      </c>
      <c r="K182" s="8"/>
      <c r="L182" s="2">
        <v>86.88</v>
      </c>
      <c r="M182" s="2">
        <f t="shared" si="33"/>
        <v>104.99447999999998</v>
      </c>
    </row>
    <row r="183" spans="2:13" ht="12.75">
      <c r="B183" s="7"/>
      <c r="C183" s="24" t="s">
        <v>53</v>
      </c>
      <c r="D183" s="37" t="s">
        <v>69</v>
      </c>
      <c r="E183" s="38"/>
      <c r="F183" s="38"/>
      <c r="G183" s="38" t="s">
        <v>69</v>
      </c>
      <c r="H183" s="41">
        <f>SUM(H175:H182)</f>
        <v>5142.56319</v>
      </c>
      <c r="I183" s="11"/>
      <c r="J183" s="15"/>
      <c r="K183" s="8"/>
      <c r="L183" s="2"/>
      <c r="M183" s="2"/>
    </row>
    <row r="184" spans="2:13" ht="15.75">
      <c r="B184" s="33" t="s">
        <v>102</v>
      </c>
      <c r="C184" s="33" t="s">
        <v>137</v>
      </c>
      <c r="D184" s="33"/>
      <c r="E184" s="33"/>
      <c r="F184" s="33"/>
      <c r="G184" s="33"/>
      <c r="H184" s="33"/>
      <c r="I184" s="4"/>
      <c r="J184" s="69"/>
      <c r="L184" s="68"/>
      <c r="M184" s="68"/>
    </row>
    <row r="185" spans="2:13" ht="12.75">
      <c r="B185" s="5" t="s">
        <v>104</v>
      </c>
      <c r="C185" s="3" t="s">
        <v>365</v>
      </c>
      <c r="D185" s="3" t="s">
        <v>96</v>
      </c>
      <c r="E185" s="2">
        <v>1</v>
      </c>
      <c r="F185" s="2" t="s">
        <v>366</v>
      </c>
      <c r="G185" s="18">
        <f>M185</f>
        <v>6.936789999999999</v>
      </c>
      <c r="H185" s="9">
        <f>E185*G185</f>
        <v>6.936789999999999</v>
      </c>
      <c r="I185" s="1"/>
      <c r="J185" s="25" t="s">
        <v>366</v>
      </c>
      <c r="K185" s="8"/>
      <c r="L185" s="2">
        <v>5.74</v>
      </c>
      <c r="M185" s="2">
        <f aca="true" t="shared" si="35" ref="M185:M194">L185*(1+$M$7)</f>
        <v>6.936789999999999</v>
      </c>
    </row>
    <row r="186" spans="2:13" ht="12.75">
      <c r="B186" s="5" t="s">
        <v>105</v>
      </c>
      <c r="C186" s="3" t="s">
        <v>363</v>
      </c>
      <c r="D186" s="3" t="s">
        <v>96</v>
      </c>
      <c r="E186" s="2">
        <v>1</v>
      </c>
      <c r="F186" s="2" t="s">
        <v>364</v>
      </c>
      <c r="G186" s="18">
        <f aca="true" t="shared" si="36" ref="G186:G194">M186</f>
        <v>4.568129999999999</v>
      </c>
      <c r="H186" s="9">
        <f aca="true" t="shared" si="37" ref="H186:H194">E186*G186</f>
        <v>4.568129999999999</v>
      </c>
      <c r="I186" s="1"/>
      <c r="J186" s="25" t="s">
        <v>364</v>
      </c>
      <c r="K186" s="8"/>
      <c r="L186" s="2">
        <v>3.78</v>
      </c>
      <c r="M186" s="2">
        <f t="shared" si="35"/>
        <v>4.568129999999999</v>
      </c>
    </row>
    <row r="187" spans="2:13" ht="12.75">
      <c r="B187" s="5" t="s">
        <v>327</v>
      </c>
      <c r="C187" s="3" t="s">
        <v>361</v>
      </c>
      <c r="D187" s="3" t="s">
        <v>96</v>
      </c>
      <c r="E187" s="2">
        <v>1</v>
      </c>
      <c r="F187" s="2" t="s">
        <v>362</v>
      </c>
      <c r="G187" s="18">
        <f t="shared" si="36"/>
        <v>2.34449</v>
      </c>
      <c r="H187" s="9">
        <f t="shared" si="37"/>
        <v>2.34449</v>
      </c>
      <c r="I187" s="1"/>
      <c r="J187" s="25" t="s">
        <v>362</v>
      </c>
      <c r="K187" s="8"/>
      <c r="L187" s="2">
        <v>1.94</v>
      </c>
      <c r="M187" s="2">
        <f t="shared" si="35"/>
        <v>2.34449</v>
      </c>
    </row>
    <row r="188" spans="2:13" ht="12.75">
      <c r="B188" s="5" t="s">
        <v>328</v>
      </c>
      <c r="C188" s="3" t="s">
        <v>367</v>
      </c>
      <c r="D188" s="3" t="s">
        <v>96</v>
      </c>
      <c r="E188" s="2">
        <v>1</v>
      </c>
      <c r="F188" s="2" t="s">
        <v>370</v>
      </c>
      <c r="G188" s="18">
        <f t="shared" si="36"/>
        <v>0.39880499999999997</v>
      </c>
      <c r="H188" s="9">
        <f t="shared" si="37"/>
        <v>0.39880499999999997</v>
      </c>
      <c r="I188" s="1"/>
      <c r="J188" s="25" t="s">
        <v>370</v>
      </c>
      <c r="K188" s="8"/>
      <c r="L188" s="2">
        <v>0.33</v>
      </c>
      <c r="M188" s="2">
        <f t="shared" si="35"/>
        <v>0.39880499999999997</v>
      </c>
    </row>
    <row r="189" spans="2:13" ht="12.75">
      <c r="B189" s="5" t="s">
        <v>329</v>
      </c>
      <c r="C189" s="3" t="s">
        <v>368</v>
      </c>
      <c r="D189" s="3" t="s">
        <v>96</v>
      </c>
      <c r="E189" s="2">
        <v>2</v>
      </c>
      <c r="F189" s="2" t="s">
        <v>369</v>
      </c>
      <c r="G189" s="18">
        <f>M189</f>
        <v>0.5921649999999999</v>
      </c>
      <c r="H189" s="9">
        <f>E189*G189</f>
        <v>1.1843299999999999</v>
      </c>
      <c r="I189" s="1"/>
      <c r="J189" s="25" t="s">
        <v>369</v>
      </c>
      <c r="K189" s="8"/>
      <c r="L189" s="2">
        <v>0.49</v>
      </c>
      <c r="M189" s="2">
        <f t="shared" si="35"/>
        <v>0.5921649999999999</v>
      </c>
    </row>
    <row r="190" spans="2:13" ht="12.75">
      <c r="B190" s="5" t="s">
        <v>330</v>
      </c>
      <c r="C190" s="3" t="s">
        <v>374</v>
      </c>
      <c r="D190" s="3" t="s">
        <v>96</v>
      </c>
      <c r="E190" s="2">
        <v>2</v>
      </c>
      <c r="F190" s="2" t="s">
        <v>377</v>
      </c>
      <c r="G190" s="18">
        <f>M190</f>
        <v>9.825105</v>
      </c>
      <c r="H190" s="9">
        <f>E190*G190</f>
        <v>19.65021</v>
      </c>
      <c r="I190" s="1"/>
      <c r="J190" s="25" t="s">
        <v>377</v>
      </c>
      <c r="K190" s="8"/>
      <c r="L190" s="2">
        <v>8.13</v>
      </c>
      <c r="M190" s="2">
        <f t="shared" si="35"/>
        <v>9.825105</v>
      </c>
    </row>
    <row r="191" spans="2:13" ht="12.75">
      <c r="B191" s="5" t="s">
        <v>331</v>
      </c>
      <c r="C191" s="3" t="s">
        <v>375</v>
      </c>
      <c r="D191" s="3" t="s">
        <v>96</v>
      </c>
      <c r="E191" s="2">
        <v>1</v>
      </c>
      <c r="F191" s="2" t="s">
        <v>376</v>
      </c>
      <c r="G191" s="18">
        <f t="shared" si="36"/>
        <v>7.625634999999999</v>
      </c>
      <c r="H191" s="9">
        <f t="shared" si="37"/>
        <v>7.625634999999999</v>
      </c>
      <c r="I191" s="1"/>
      <c r="J191" s="25" t="s">
        <v>376</v>
      </c>
      <c r="K191" s="8"/>
      <c r="L191" s="2">
        <v>6.31</v>
      </c>
      <c r="M191" s="2">
        <f t="shared" si="35"/>
        <v>7.625634999999999</v>
      </c>
    </row>
    <row r="192" spans="2:13" ht="12.75">
      <c r="B192" s="5" t="s">
        <v>371</v>
      </c>
      <c r="C192" s="3" t="s">
        <v>351</v>
      </c>
      <c r="D192" s="3" t="s">
        <v>132</v>
      </c>
      <c r="E192" s="2">
        <v>2</v>
      </c>
      <c r="F192" s="2" t="s">
        <v>114</v>
      </c>
      <c r="G192" s="18">
        <f t="shared" si="36"/>
        <v>3.5167349999999997</v>
      </c>
      <c r="H192" s="9">
        <f t="shared" si="37"/>
        <v>7.0334699999999994</v>
      </c>
      <c r="I192" s="1"/>
      <c r="J192" s="25" t="s">
        <v>114</v>
      </c>
      <c r="K192" s="8"/>
      <c r="L192" s="2">
        <v>2.91</v>
      </c>
      <c r="M192" s="2">
        <f t="shared" si="35"/>
        <v>3.5167349999999997</v>
      </c>
    </row>
    <row r="193" spans="2:13" ht="12.75">
      <c r="B193" s="5" t="s">
        <v>372</v>
      </c>
      <c r="C193" s="3" t="s">
        <v>352</v>
      </c>
      <c r="D193" s="3" t="s">
        <v>132</v>
      </c>
      <c r="E193" s="2">
        <v>1</v>
      </c>
      <c r="F193" s="2" t="s">
        <v>355</v>
      </c>
      <c r="G193" s="18">
        <f>M193</f>
        <v>2.6466149999999997</v>
      </c>
      <c r="H193" s="9">
        <f>E193*G193</f>
        <v>2.6466149999999997</v>
      </c>
      <c r="I193" s="1"/>
      <c r="J193" s="25" t="s">
        <v>355</v>
      </c>
      <c r="K193" s="8"/>
      <c r="L193" s="2">
        <v>2.19</v>
      </c>
      <c r="M193" s="2">
        <f t="shared" si="35"/>
        <v>2.6466149999999997</v>
      </c>
    </row>
    <row r="194" spans="2:13" ht="12.75">
      <c r="B194" s="5" t="s">
        <v>373</v>
      </c>
      <c r="C194" s="3" t="s">
        <v>313</v>
      </c>
      <c r="D194" s="3" t="s">
        <v>96</v>
      </c>
      <c r="E194" s="2">
        <f>SUM(E184:E187)</f>
        <v>3</v>
      </c>
      <c r="F194" s="25" t="s">
        <v>512</v>
      </c>
      <c r="G194" s="18">
        <f t="shared" si="36"/>
        <v>104.99447999999998</v>
      </c>
      <c r="H194" s="9">
        <f t="shared" si="37"/>
        <v>314.98344</v>
      </c>
      <c r="I194" s="1"/>
      <c r="J194" s="25" t="s">
        <v>512</v>
      </c>
      <c r="K194" s="8"/>
      <c r="L194" s="2">
        <v>86.88</v>
      </c>
      <c r="M194" s="2">
        <f t="shared" si="35"/>
        <v>104.99447999999998</v>
      </c>
    </row>
    <row r="195" spans="2:13" ht="12.75">
      <c r="B195" s="7"/>
      <c r="C195" s="24" t="s">
        <v>53</v>
      </c>
      <c r="D195" s="37" t="s">
        <v>69</v>
      </c>
      <c r="E195" s="38"/>
      <c r="F195" s="38"/>
      <c r="G195" s="38" t="s">
        <v>69</v>
      </c>
      <c r="H195" s="41">
        <f>SUM(H185:H194)</f>
        <v>367.37191499999994</v>
      </c>
      <c r="I195" s="11"/>
      <c r="J195" s="15"/>
      <c r="K195" s="8"/>
      <c r="L195" s="2"/>
      <c r="M195" s="2"/>
    </row>
    <row r="196" spans="2:13" ht="15.75">
      <c r="B196" s="33" t="s">
        <v>284</v>
      </c>
      <c r="C196" s="33" t="s">
        <v>138</v>
      </c>
      <c r="D196" s="33"/>
      <c r="E196" s="33"/>
      <c r="F196" s="33"/>
      <c r="G196" s="33"/>
      <c r="H196" s="33"/>
      <c r="I196" s="4"/>
      <c r="J196" s="69"/>
      <c r="L196" s="68"/>
      <c r="M196" s="68"/>
    </row>
    <row r="197" spans="2:13" ht="12.75">
      <c r="B197" s="5" t="s">
        <v>315</v>
      </c>
      <c r="C197" s="3" t="s">
        <v>378</v>
      </c>
      <c r="D197" s="3" t="s">
        <v>96</v>
      </c>
      <c r="E197" s="2">
        <v>1</v>
      </c>
      <c r="F197" s="2" t="s">
        <v>366</v>
      </c>
      <c r="G197" s="18">
        <f aca="true" t="shared" si="38" ref="G197:G203">M197</f>
        <v>6.936789999999999</v>
      </c>
      <c r="H197" s="9">
        <f aca="true" t="shared" si="39" ref="H197:H203">E197*G197</f>
        <v>6.936789999999999</v>
      </c>
      <c r="I197" s="1"/>
      <c r="J197" s="25" t="s">
        <v>366</v>
      </c>
      <c r="K197" s="8"/>
      <c r="L197" s="2">
        <v>5.74</v>
      </c>
      <c r="M197" s="2">
        <f aca="true" t="shared" si="40" ref="M197:M203">L197*(1+$M$7)</f>
        <v>6.936789999999999</v>
      </c>
    </row>
    <row r="198" spans="2:13" ht="12.75">
      <c r="B198" s="5" t="s">
        <v>316</v>
      </c>
      <c r="C198" s="3" t="s">
        <v>363</v>
      </c>
      <c r="D198" s="3" t="s">
        <v>96</v>
      </c>
      <c r="E198" s="2">
        <v>2</v>
      </c>
      <c r="F198" s="2" t="s">
        <v>364</v>
      </c>
      <c r="G198" s="18">
        <f t="shared" si="38"/>
        <v>4.568129999999999</v>
      </c>
      <c r="H198" s="9">
        <f t="shared" si="39"/>
        <v>9.136259999999998</v>
      </c>
      <c r="I198" s="1"/>
      <c r="J198" s="25" t="s">
        <v>364</v>
      </c>
      <c r="K198" s="8"/>
      <c r="L198" s="2">
        <v>3.78</v>
      </c>
      <c r="M198" s="2">
        <f t="shared" si="40"/>
        <v>4.568129999999999</v>
      </c>
    </row>
    <row r="199" spans="2:13" ht="12.75">
      <c r="B199" s="5" t="s">
        <v>317</v>
      </c>
      <c r="C199" s="3" t="s">
        <v>380</v>
      </c>
      <c r="D199" s="3" t="s">
        <v>96</v>
      </c>
      <c r="E199" s="2">
        <v>3</v>
      </c>
      <c r="F199" s="2" t="s">
        <v>383</v>
      </c>
      <c r="G199" s="18">
        <f t="shared" si="38"/>
        <v>0.9909699999999999</v>
      </c>
      <c r="H199" s="9">
        <f t="shared" si="39"/>
        <v>2.9729099999999997</v>
      </c>
      <c r="I199" s="1"/>
      <c r="J199" s="25" t="s">
        <v>383</v>
      </c>
      <c r="K199" s="8"/>
      <c r="L199" s="2">
        <v>0.82</v>
      </c>
      <c r="M199" s="2">
        <f t="shared" si="40"/>
        <v>0.9909699999999999</v>
      </c>
    </row>
    <row r="200" spans="2:13" ht="12.75">
      <c r="B200" s="5" t="s">
        <v>318</v>
      </c>
      <c r="C200" s="3" t="s">
        <v>139</v>
      </c>
      <c r="D200" s="3" t="s">
        <v>96</v>
      </c>
      <c r="E200" s="2">
        <v>6</v>
      </c>
      <c r="F200" s="2" t="s">
        <v>384</v>
      </c>
      <c r="G200" s="18">
        <f t="shared" si="38"/>
        <v>9.692169999999999</v>
      </c>
      <c r="H200" s="9">
        <f t="shared" si="39"/>
        <v>58.15302</v>
      </c>
      <c r="I200" s="1"/>
      <c r="J200" s="25" t="s">
        <v>384</v>
      </c>
      <c r="K200" s="8"/>
      <c r="L200" s="2">
        <v>8.02</v>
      </c>
      <c r="M200" s="2">
        <f t="shared" si="40"/>
        <v>9.692169999999999</v>
      </c>
    </row>
    <row r="201" spans="2:13" ht="12.75">
      <c r="B201" s="5" t="s">
        <v>319</v>
      </c>
      <c r="C201" s="3" t="s">
        <v>381</v>
      </c>
      <c r="D201" s="3" t="s">
        <v>96</v>
      </c>
      <c r="E201" s="2">
        <v>6</v>
      </c>
      <c r="F201" s="2" t="s">
        <v>119</v>
      </c>
      <c r="G201" s="18">
        <f t="shared" si="38"/>
        <v>0.7855249999999999</v>
      </c>
      <c r="H201" s="9">
        <f t="shared" si="39"/>
        <v>4.71315</v>
      </c>
      <c r="I201" s="1"/>
      <c r="J201" s="25" t="s">
        <v>119</v>
      </c>
      <c r="K201" s="8"/>
      <c r="L201" s="2">
        <v>0.65</v>
      </c>
      <c r="M201" s="2">
        <f t="shared" si="40"/>
        <v>0.7855249999999999</v>
      </c>
    </row>
    <row r="202" spans="2:13" ht="12.75">
      <c r="B202" s="5" t="s">
        <v>320</v>
      </c>
      <c r="C202" s="3" t="s">
        <v>382</v>
      </c>
      <c r="D202" s="3" t="s">
        <v>96</v>
      </c>
      <c r="E202" s="2">
        <v>6</v>
      </c>
      <c r="F202" s="2" t="s">
        <v>491</v>
      </c>
      <c r="G202" s="18">
        <f>L202</f>
        <v>171.14</v>
      </c>
      <c r="H202" s="9">
        <f t="shared" si="39"/>
        <v>1026.84</v>
      </c>
      <c r="I202" s="1"/>
      <c r="J202" s="25" t="s">
        <v>113</v>
      </c>
      <c r="K202" s="8"/>
      <c r="L202" s="2">
        <v>171.14</v>
      </c>
      <c r="M202" s="2">
        <f t="shared" si="40"/>
        <v>206.82268999999997</v>
      </c>
    </row>
    <row r="203" spans="2:13" ht="12.75">
      <c r="B203" s="5" t="s">
        <v>379</v>
      </c>
      <c r="C203" s="3" t="s">
        <v>313</v>
      </c>
      <c r="D203" s="3" t="s">
        <v>96</v>
      </c>
      <c r="E203" s="2">
        <v>6</v>
      </c>
      <c r="F203" s="25" t="s">
        <v>512</v>
      </c>
      <c r="G203" s="18">
        <f t="shared" si="38"/>
        <v>104.99447999999998</v>
      </c>
      <c r="H203" s="9">
        <f t="shared" si="39"/>
        <v>629.96688</v>
      </c>
      <c r="I203" s="1"/>
      <c r="J203" s="25" t="s">
        <v>512</v>
      </c>
      <c r="K203" s="8"/>
      <c r="L203" s="2">
        <v>86.88</v>
      </c>
      <c r="M203" s="2">
        <f t="shared" si="40"/>
        <v>104.99447999999998</v>
      </c>
    </row>
    <row r="204" spans="2:13" ht="12.75">
      <c r="B204" s="7"/>
      <c r="C204" s="24" t="s">
        <v>53</v>
      </c>
      <c r="D204" s="37" t="s">
        <v>69</v>
      </c>
      <c r="E204" s="38"/>
      <c r="F204" s="38"/>
      <c r="G204" s="38" t="s">
        <v>69</v>
      </c>
      <c r="H204" s="41">
        <f>SUM(H197:H203)</f>
        <v>1738.7190099999998</v>
      </c>
      <c r="I204" s="11"/>
      <c r="J204" s="15"/>
      <c r="K204" s="8"/>
      <c r="L204" s="2"/>
      <c r="M204" s="2"/>
    </row>
    <row r="205" spans="2:13" ht="12.75">
      <c r="B205" s="42"/>
      <c r="C205" s="43" t="s">
        <v>323</v>
      </c>
      <c r="D205" s="44"/>
      <c r="E205" s="45"/>
      <c r="F205" s="45"/>
      <c r="G205" s="46"/>
      <c r="H205" s="47">
        <f>H183+H204+H173+H144+H195</f>
        <v>73490.889715</v>
      </c>
      <c r="I205" s="1"/>
      <c r="J205" s="16"/>
      <c r="K205" s="8"/>
      <c r="L205" s="2"/>
      <c r="M205" s="2"/>
    </row>
    <row r="206" spans="2:13" ht="15.75">
      <c r="B206" s="33">
        <v>5</v>
      </c>
      <c r="C206" s="33" t="s">
        <v>214</v>
      </c>
      <c r="D206" s="33"/>
      <c r="E206" s="33"/>
      <c r="F206" s="33"/>
      <c r="G206" s="33"/>
      <c r="H206" s="33"/>
      <c r="I206" s="4"/>
      <c r="J206" s="69"/>
      <c r="L206" s="68"/>
      <c r="M206" s="68"/>
    </row>
    <row r="207" spans="2:13" ht="15.75">
      <c r="B207" s="33" t="s">
        <v>19</v>
      </c>
      <c r="C207" s="33" t="s">
        <v>215</v>
      </c>
      <c r="D207" s="33"/>
      <c r="E207" s="33"/>
      <c r="F207" s="33"/>
      <c r="G207" s="33"/>
      <c r="H207" s="33"/>
      <c r="I207" s="4"/>
      <c r="J207" s="69"/>
      <c r="L207" s="68"/>
      <c r="M207" s="68"/>
    </row>
    <row r="208" spans="2:13" ht="22.5">
      <c r="B208" s="5" t="s">
        <v>20</v>
      </c>
      <c r="C208" s="3" t="s">
        <v>337</v>
      </c>
      <c r="D208" s="3" t="s">
        <v>96</v>
      </c>
      <c r="E208" s="2">
        <v>39</v>
      </c>
      <c r="F208" s="2" t="s">
        <v>225</v>
      </c>
      <c r="G208" s="18">
        <f>M208</f>
        <v>115.99183</v>
      </c>
      <c r="H208" s="9">
        <f>E208*G208</f>
        <v>4523.681369999999</v>
      </c>
      <c r="I208" s="1"/>
      <c r="J208" s="25" t="s">
        <v>225</v>
      </c>
      <c r="K208" s="8"/>
      <c r="L208" s="2">
        <v>95.98</v>
      </c>
      <c r="M208" s="2">
        <f>L208*(1+$M$7)</f>
        <v>115.99183</v>
      </c>
    </row>
    <row r="209" spans="2:13" ht="12.75">
      <c r="B209" s="5" t="s">
        <v>21</v>
      </c>
      <c r="C209" s="3" t="s">
        <v>314</v>
      </c>
      <c r="D209" s="3" t="s">
        <v>96</v>
      </c>
      <c r="E209" s="2">
        <f>E208</f>
        <v>39</v>
      </c>
      <c r="F209" s="25" t="s">
        <v>513</v>
      </c>
      <c r="G209" s="18">
        <f>M209</f>
        <v>104.99447999999998</v>
      </c>
      <c r="H209" s="9">
        <f>E209*G209</f>
        <v>4094.784719999999</v>
      </c>
      <c r="I209" s="11"/>
      <c r="J209" s="25" t="s">
        <v>513</v>
      </c>
      <c r="K209" s="8"/>
      <c r="L209" s="2">
        <v>86.88</v>
      </c>
      <c r="M209" s="2">
        <f>L209*(1+$M$7)</f>
        <v>104.99447999999998</v>
      </c>
    </row>
    <row r="210" spans="2:13" ht="12.75">
      <c r="B210" s="17" t="s">
        <v>47</v>
      </c>
      <c r="C210" s="23" t="s">
        <v>205</v>
      </c>
      <c r="D210" s="22" t="s">
        <v>98</v>
      </c>
      <c r="E210" s="18">
        <f>10</f>
        <v>10</v>
      </c>
      <c r="F210" s="74"/>
      <c r="G210" s="77" t="s">
        <v>187</v>
      </c>
      <c r="H210" s="78"/>
      <c r="I210" s="19"/>
      <c r="J210" s="26"/>
      <c r="K210" s="21"/>
      <c r="L210" s="20"/>
      <c r="M210" s="20"/>
    </row>
    <row r="211" spans="2:13" ht="12.75">
      <c r="B211" s="17" t="s">
        <v>123</v>
      </c>
      <c r="C211" s="23" t="s">
        <v>205</v>
      </c>
      <c r="D211" s="22" t="s">
        <v>98</v>
      </c>
      <c r="E211" s="18">
        <f>E210</f>
        <v>10</v>
      </c>
      <c r="F211" s="74"/>
      <c r="G211" s="77" t="s">
        <v>187</v>
      </c>
      <c r="H211" s="78"/>
      <c r="I211" s="19"/>
      <c r="J211" s="26"/>
      <c r="K211" s="21"/>
      <c r="L211" s="20"/>
      <c r="M211" s="20"/>
    </row>
    <row r="212" spans="2:13" ht="12.75">
      <c r="B212" s="7"/>
      <c r="C212" s="24" t="s">
        <v>53</v>
      </c>
      <c r="D212" s="37" t="s">
        <v>69</v>
      </c>
      <c r="E212" s="38"/>
      <c r="F212" s="38"/>
      <c r="G212" s="38" t="s">
        <v>69</v>
      </c>
      <c r="H212" s="41">
        <f>SUM(H208:H211)</f>
        <v>8618.466089999998</v>
      </c>
      <c r="I212" s="1"/>
      <c r="J212" s="15"/>
      <c r="L212" s="20"/>
      <c r="M212" s="20"/>
    </row>
    <row r="213" spans="2:13" ht="12.75">
      <c r="B213" s="42"/>
      <c r="C213" s="43" t="s">
        <v>324</v>
      </c>
      <c r="D213" s="44"/>
      <c r="E213" s="45"/>
      <c r="F213" s="45"/>
      <c r="G213" s="46"/>
      <c r="H213" s="47">
        <f>H212</f>
        <v>8618.466089999998</v>
      </c>
      <c r="I213" s="1"/>
      <c r="J213" s="16"/>
      <c r="K213" s="8"/>
      <c r="L213" s="2"/>
      <c r="M213" s="2"/>
    </row>
    <row r="214" spans="2:13" ht="15.75">
      <c r="B214" s="33">
        <v>6</v>
      </c>
      <c r="C214" s="33" t="s">
        <v>240</v>
      </c>
      <c r="D214" s="33"/>
      <c r="E214" s="33"/>
      <c r="F214" s="33"/>
      <c r="G214" s="33"/>
      <c r="H214" s="48">
        <f>H213+H205+H133+H68+H41</f>
        <v>205257.37699377</v>
      </c>
      <c r="I214" s="4"/>
      <c r="J214" s="69"/>
      <c r="L214" s="68"/>
      <c r="M214" s="68"/>
    </row>
  </sheetData>
  <sheetProtection/>
  <mergeCells count="12">
    <mergeCell ref="L5:M5"/>
    <mergeCell ref="B1:H1"/>
    <mergeCell ref="G143:H143"/>
    <mergeCell ref="G210:H210"/>
    <mergeCell ref="G211:H211"/>
    <mergeCell ref="G49:H49"/>
    <mergeCell ref="G50:H50"/>
    <mergeCell ref="G65:H65"/>
    <mergeCell ref="G66:H66"/>
    <mergeCell ref="G72:H72"/>
    <mergeCell ref="G142:H142"/>
    <mergeCell ref="G71:H71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16.421875" style="0" bestFit="1" customWidth="1"/>
    <col min="3" max="3" width="8.28125" style="0" bestFit="1" customWidth="1"/>
    <col min="4" max="4" width="48.57421875" style="0" bestFit="1" customWidth="1"/>
    <col min="5" max="6" width="12.421875" style="0" customWidth="1"/>
    <col min="8" max="8" width="10.00390625" style="0" bestFit="1" customWidth="1"/>
  </cols>
  <sheetData>
    <row r="1" spans="2:8" ht="23.25" thickBot="1">
      <c r="B1" s="92" t="s">
        <v>511</v>
      </c>
      <c r="C1" s="93"/>
      <c r="D1" s="93"/>
      <c r="E1" s="93"/>
      <c r="F1" s="93"/>
      <c r="G1" s="93"/>
      <c r="H1" s="94"/>
    </row>
    <row r="3" spans="2:4" ht="12.75">
      <c r="B3" s="70"/>
      <c r="C3" s="70" t="s">
        <v>485</v>
      </c>
      <c r="D3" s="72" t="s">
        <v>445</v>
      </c>
    </row>
    <row r="4" spans="3:4" ht="12.75">
      <c r="C4" t="s">
        <v>172</v>
      </c>
      <c r="D4" s="71" t="s">
        <v>486</v>
      </c>
    </row>
    <row r="5" ht="13.5" thickBot="1"/>
    <row r="6" spans="2:8" ht="15" thickBot="1">
      <c r="B6" s="54" t="s">
        <v>233</v>
      </c>
      <c r="C6" s="55" t="s">
        <v>172</v>
      </c>
      <c r="D6" s="56" t="s">
        <v>235</v>
      </c>
      <c r="E6" s="56" t="s">
        <v>236</v>
      </c>
      <c r="F6" s="56" t="s">
        <v>241</v>
      </c>
      <c r="G6" s="56" t="s">
        <v>238</v>
      </c>
      <c r="H6" s="57" t="s">
        <v>240</v>
      </c>
    </row>
    <row r="7" spans="2:8" ht="22.5">
      <c r="B7" s="89" t="s">
        <v>234</v>
      </c>
      <c r="C7" s="51" t="s">
        <v>479</v>
      </c>
      <c r="D7" s="51" t="s">
        <v>243</v>
      </c>
      <c r="E7" s="51" t="s">
        <v>244</v>
      </c>
      <c r="F7" s="59">
        <v>47.48</v>
      </c>
      <c r="G7" s="60">
        <v>0.2</v>
      </c>
      <c r="H7" s="86">
        <f>SUMPRODUCT(F7:F10,G7:G10)</f>
        <v>660.952</v>
      </c>
    </row>
    <row r="8" spans="2:8" ht="22.5">
      <c r="B8" s="90"/>
      <c r="C8" s="49" t="s">
        <v>480</v>
      </c>
      <c r="D8" s="49" t="s">
        <v>245</v>
      </c>
      <c r="E8" s="49" t="s">
        <v>246</v>
      </c>
      <c r="F8" s="50">
        <v>60.32</v>
      </c>
      <c r="G8" s="61">
        <f>12*0.9</f>
        <v>10.8</v>
      </c>
      <c r="H8" s="87"/>
    </row>
    <row r="9" spans="2:8" ht="22.5">
      <c r="B9" s="90"/>
      <c r="C9" s="49" t="s">
        <v>481</v>
      </c>
      <c r="D9" s="49" t="s">
        <v>248</v>
      </c>
      <c r="E9" s="49" t="s">
        <v>247</v>
      </c>
      <c r="F9" s="50">
        <v>10.64</v>
      </c>
      <c r="G9" s="61" t="s">
        <v>252</v>
      </c>
      <c r="H9" s="87"/>
    </row>
    <row r="10" spans="2:8" ht="57" thickBot="1">
      <c r="B10" s="91"/>
      <c r="C10" s="52" t="s">
        <v>482</v>
      </c>
      <c r="D10" s="52" t="s">
        <v>249</v>
      </c>
      <c r="E10" s="52" t="s">
        <v>244</v>
      </c>
      <c r="F10" s="58">
        <v>509.82</v>
      </c>
      <c r="G10" s="62" t="s">
        <v>251</v>
      </c>
      <c r="H10" s="88"/>
    </row>
    <row r="11" spans="2:8" ht="22.5">
      <c r="B11" s="82" t="s">
        <v>242</v>
      </c>
      <c r="C11" s="51" t="s">
        <v>257</v>
      </c>
      <c r="D11" s="51" t="s">
        <v>258</v>
      </c>
      <c r="E11" s="51" t="s">
        <v>237</v>
      </c>
      <c r="F11" s="59">
        <v>16.7</v>
      </c>
      <c r="G11" s="60">
        <v>1</v>
      </c>
      <c r="H11" s="84">
        <f>SUMPRODUCT(F11:F12,G11:G12)</f>
        <v>39.25</v>
      </c>
    </row>
    <row r="12" spans="2:8" ht="23.25" thickBot="1">
      <c r="B12" s="83"/>
      <c r="C12" s="52">
        <v>88264</v>
      </c>
      <c r="D12" s="52" t="s">
        <v>239</v>
      </c>
      <c r="E12" s="52" t="s">
        <v>237</v>
      </c>
      <c r="F12" s="53">
        <v>22.55</v>
      </c>
      <c r="G12" s="62">
        <v>1</v>
      </c>
      <c r="H12" s="85"/>
    </row>
    <row r="13" spans="2:8" ht="34.5" thickBot="1">
      <c r="B13" s="63" t="s">
        <v>250</v>
      </c>
      <c r="C13" s="64" t="s">
        <v>389</v>
      </c>
      <c r="D13" s="64" t="s">
        <v>439</v>
      </c>
      <c r="E13" s="64" t="s">
        <v>96</v>
      </c>
      <c r="F13" s="65">
        <v>1226.18</v>
      </c>
      <c r="G13" s="66">
        <v>1.5</v>
      </c>
      <c r="H13" s="67">
        <f>SUMPRODUCT(F13:F13,G13:G13)</f>
        <v>1839.27</v>
      </c>
    </row>
  </sheetData>
  <sheetProtection/>
  <mergeCells count="5">
    <mergeCell ref="B11:B12"/>
    <mergeCell ref="H11:H12"/>
    <mergeCell ref="H7:H10"/>
    <mergeCell ref="B7:B10"/>
    <mergeCell ref="B1:H1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Equipamentos Hidráulicos Maravilha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Planilhas Orçamentárias</dc:title>
  <dc:subject/>
  <dc:creator>Maciel Welter</dc:creator>
  <cp:keywords/>
  <dc:description/>
  <cp:lastModifiedBy>Maruan Alemsan</cp:lastModifiedBy>
  <cp:lastPrinted>2018-09-17T13:37:01Z</cp:lastPrinted>
  <dcterms:created xsi:type="dcterms:W3CDTF">2001-06-11T22:24:08Z</dcterms:created>
  <dcterms:modified xsi:type="dcterms:W3CDTF">2018-09-24T19:25:51Z</dcterms:modified>
  <cp:category/>
  <cp:version/>
  <cp:contentType/>
  <cp:contentStatus/>
</cp:coreProperties>
</file>