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0" yWindow="0" windowWidth="20490" windowHeight="7755" tabRatio="556"/>
  </bookViews>
  <sheets>
    <sheet name="ORÇAMENTO" sheetId="1" r:id="rId1"/>
    <sheet name="CRONOGRAMA" sheetId="2" r:id="rId2"/>
    <sheet name="BDI" sheetId="3" r:id="rId3"/>
  </sheets>
  <calcPr calcId="152511"/>
</workbook>
</file>

<file path=xl/calcChain.xml><?xml version="1.0" encoding="utf-8"?>
<calcChain xmlns="http://schemas.openxmlformats.org/spreadsheetml/2006/main">
  <c r="J80" i="1"/>
  <c r="I94" l="1"/>
  <c r="J94" s="1"/>
  <c r="I83" l="1"/>
  <c r="J83" s="1"/>
  <c r="I55" l="1"/>
  <c r="J55" s="1"/>
  <c r="I54"/>
  <c r="J54" s="1"/>
  <c r="I53"/>
  <c r="J53" s="1"/>
  <c r="I52" l="1"/>
  <c r="J52" s="1"/>
  <c r="I91" l="1"/>
  <c r="J91" s="1"/>
  <c r="I90"/>
  <c r="J90" s="1"/>
  <c r="I89"/>
  <c r="J89" s="1"/>
  <c r="I88"/>
  <c r="J88" s="1"/>
  <c r="I63" l="1"/>
  <c r="J63" s="1"/>
  <c r="I111" l="1"/>
  <c r="J111" s="1"/>
  <c r="I110"/>
  <c r="J110" s="1"/>
  <c r="I112"/>
  <c r="J112" s="1"/>
  <c r="I113" l="1"/>
  <c r="J113" s="1"/>
  <c r="I62" l="1"/>
  <c r="J62" s="1"/>
  <c r="I51" l="1"/>
  <c r="J51" s="1"/>
  <c r="I20"/>
  <c r="J20" s="1"/>
  <c r="I35" l="1"/>
  <c r="J35" s="1"/>
  <c r="I32" l="1"/>
  <c r="J32" s="1"/>
  <c r="I33"/>
  <c r="J33" s="1"/>
  <c r="I50"/>
  <c r="J50" s="1"/>
  <c r="I44"/>
  <c r="J44" s="1"/>
  <c r="I43"/>
  <c r="J43" s="1"/>
  <c r="I78"/>
  <c r="J78" s="1"/>
  <c r="I40"/>
  <c r="J40" s="1"/>
  <c r="I41"/>
  <c r="J41" s="1"/>
  <c r="I74" l="1"/>
  <c r="J74" s="1"/>
  <c r="I75"/>
  <c r="J75" s="1"/>
  <c r="I73"/>
  <c r="J73" s="1"/>
  <c r="I93" l="1"/>
  <c r="J93" s="1"/>
  <c r="I92"/>
  <c r="J92" s="1"/>
  <c r="I72" l="1"/>
  <c r="J72" s="1"/>
  <c r="I45" l="1"/>
  <c r="J45" s="1"/>
  <c r="I42"/>
  <c r="J42" s="1"/>
  <c r="I49"/>
  <c r="J49" s="1"/>
  <c r="I48"/>
  <c r="J48" s="1"/>
  <c r="I71"/>
  <c r="J71" s="1"/>
  <c r="I26"/>
  <c r="J26" s="1"/>
  <c r="I24"/>
  <c r="J24" s="1"/>
  <c r="I25"/>
  <c r="J25" s="1"/>
  <c r="I15"/>
  <c r="J15" s="1"/>
  <c r="I95"/>
  <c r="J95" s="1"/>
  <c r="I114" l="1"/>
  <c r="J114" s="1"/>
  <c r="I47"/>
  <c r="J47" s="1"/>
  <c r="I46"/>
  <c r="J46" s="1"/>
  <c r="I115" l="1"/>
  <c r="J115" s="1"/>
  <c r="I19" l="1"/>
  <c r="J19" s="1"/>
  <c r="I87" l="1"/>
  <c r="J87" s="1"/>
  <c r="I86"/>
  <c r="J86" s="1"/>
  <c r="I85"/>
  <c r="J85" s="1"/>
  <c r="I77" l="1"/>
  <c r="J77" s="1"/>
  <c r="I22"/>
  <c r="J22" s="1"/>
  <c r="I23"/>
  <c r="J23" s="1"/>
  <c r="I70"/>
  <c r="J70" s="1"/>
  <c r="I31" l="1"/>
  <c r="J31" s="1"/>
  <c r="I34"/>
  <c r="J34" s="1"/>
  <c r="I30"/>
  <c r="J30" s="1"/>
  <c r="I99" l="1"/>
  <c r="J99" s="1"/>
  <c r="I98"/>
  <c r="J98" s="1"/>
  <c r="I67" l="1"/>
  <c r="J67" s="1"/>
  <c r="I59"/>
  <c r="J59" s="1"/>
  <c r="I36" l="1"/>
  <c r="J36" s="1"/>
  <c r="J29" s="1"/>
  <c r="I14"/>
  <c r="J14" s="1"/>
  <c r="I13"/>
  <c r="J13" s="1"/>
  <c r="I106" l="1"/>
  <c r="J106" s="1"/>
  <c r="I105"/>
  <c r="J105" s="1"/>
  <c r="I104"/>
  <c r="J104" s="1"/>
  <c r="I103"/>
  <c r="J103" s="1"/>
  <c r="I102"/>
  <c r="J102" s="1"/>
  <c r="I101"/>
  <c r="J101" s="1"/>
  <c r="I12" l="1"/>
  <c r="J12" s="1"/>
  <c r="I11"/>
  <c r="J11" s="1"/>
  <c r="I69" l="1"/>
  <c r="J69" s="1"/>
  <c r="C29" i="3" l="1"/>
  <c r="C28"/>
  <c r="E28" s="1"/>
  <c r="E23"/>
  <c r="E22"/>
  <c r="E21"/>
  <c r="E20"/>
  <c r="E19"/>
  <c r="E18"/>
  <c r="I8" i="1" l="1"/>
  <c r="B54" i="2" l="1"/>
  <c r="B52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I109" i="1" l="1"/>
  <c r="J109" s="1"/>
  <c r="I100"/>
  <c r="J100" s="1"/>
  <c r="I97"/>
  <c r="J97" s="1"/>
  <c r="I84"/>
  <c r="J84" s="1"/>
  <c r="I82"/>
  <c r="J82" s="1"/>
  <c r="I79"/>
  <c r="J79" s="1"/>
  <c r="J76" s="1"/>
  <c r="J68"/>
  <c r="I64"/>
  <c r="J64" s="1"/>
  <c r="J61" s="1"/>
  <c r="I60"/>
  <c r="J60" s="1"/>
  <c r="I58"/>
  <c r="J58" s="1"/>
  <c r="I56"/>
  <c r="J56" s="1"/>
  <c r="I39"/>
  <c r="J39" s="1"/>
  <c r="I27"/>
  <c r="J27" s="1"/>
  <c r="I21"/>
  <c r="J21" s="1"/>
  <c r="I18"/>
  <c r="J18" s="1"/>
  <c r="I16"/>
  <c r="J16" s="1"/>
  <c r="J8"/>
  <c r="J28" l="1"/>
  <c r="C12" i="2" s="1"/>
  <c r="C22"/>
  <c r="C14"/>
  <c r="C30"/>
  <c r="J38" i="1"/>
  <c r="C18" i="2" s="1"/>
  <c r="J57" i="1"/>
  <c r="C20" i="2" s="1"/>
  <c r="J81" i="1"/>
  <c r="C36" i="2" s="1"/>
  <c r="J10" i="1"/>
  <c r="C8" i="2" s="1"/>
  <c r="C40"/>
  <c r="J66" i="1"/>
  <c r="J96"/>
  <c r="C38" i="2" s="1"/>
  <c r="C28"/>
  <c r="J17" i="1"/>
  <c r="C46" i="2"/>
  <c r="J108" i="1"/>
  <c r="C44" i="2" l="1"/>
  <c r="J107" i="1"/>
  <c r="C42" i="2" s="1"/>
  <c r="C34"/>
  <c r="J7" i="1"/>
  <c r="J6" s="1"/>
  <c r="J37"/>
  <c r="C16" i="2" s="1"/>
  <c r="J9" i="1"/>
  <c r="C6" i="2" s="1"/>
  <c r="C10"/>
  <c r="J65" i="1"/>
  <c r="C24" i="2" s="1"/>
  <c r="C26"/>
  <c r="C4"/>
  <c r="C52"/>
  <c r="C54"/>
  <c r="C48"/>
  <c r="C50"/>
  <c r="C32"/>
  <c r="J5" i="1" l="1"/>
  <c r="A57" i="2" s="1"/>
  <c r="C2"/>
  <c r="G58" s="1"/>
  <c r="E58" l="1"/>
  <c r="E60" s="1"/>
  <c r="H58"/>
  <c r="F58"/>
  <c r="F60" l="1"/>
  <c r="G60" s="1"/>
  <c r="H60" s="1"/>
  <c r="E57"/>
  <c r="E59" s="1"/>
  <c r="F57"/>
  <c r="H57"/>
  <c r="G57"/>
  <c r="F59" l="1"/>
  <c r="G59" s="1"/>
  <c r="H59" s="1"/>
</calcChain>
</file>

<file path=xl/sharedStrings.xml><?xml version="1.0" encoding="utf-8"?>
<sst xmlns="http://schemas.openxmlformats.org/spreadsheetml/2006/main" count="677" uniqueCount="326">
  <si>
    <t>BDI 1</t>
  </si>
  <si>
    <t>1.1.</t>
  </si>
  <si>
    <t>SINAPI</t>
  </si>
  <si>
    <t>1.1.1.</t>
  </si>
  <si>
    <t>M2</t>
  </si>
  <si>
    <t>2.1.</t>
  </si>
  <si>
    <t>Fundação</t>
  </si>
  <si>
    <t>2.2.</t>
  </si>
  <si>
    <t>Estrutura</t>
  </si>
  <si>
    <t>M</t>
  </si>
  <si>
    <t>3.1.</t>
  </si>
  <si>
    <t>4.1.</t>
  </si>
  <si>
    <t>4.2.</t>
  </si>
  <si>
    <t>Paredes</t>
  </si>
  <si>
    <t>4.3.</t>
  </si>
  <si>
    <t>Teto</t>
  </si>
  <si>
    <t>5.1.</t>
  </si>
  <si>
    <t>5.2.</t>
  </si>
  <si>
    <t>5.3.</t>
  </si>
  <si>
    <t>5.3.1.</t>
  </si>
  <si>
    <t>6.1.</t>
  </si>
  <si>
    <t>6.1.2.</t>
  </si>
  <si>
    <t>6.2.</t>
  </si>
  <si>
    <t>6.2.1.</t>
  </si>
  <si>
    <t>UN</t>
  </si>
  <si>
    <t>6.2.3.</t>
  </si>
  <si>
    <t>6.3.</t>
  </si>
  <si>
    <t>6.4.</t>
  </si>
  <si>
    <t>7.1.</t>
  </si>
  <si>
    <t>7.1.2.</t>
  </si>
  <si>
    <t>MERCADO</t>
  </si>
  <si>
    <t>7.2.</t>
  </si>
  <si>
    <t>M3</t>
  </si>
  <si>
    <t>8.1.</t>
  </si>
  <si>
    <t>9.1.</t>
  </si>
  <si>
    <t>Item</t>
  </si>
  <si>
    <t>Fonte</t>
  </si>
  <si>
    <t>Código</t>
  </si>
  <si>
    <t>Descrição</t>
  </si>
  <si>
    <t>Unidade</t>
  </si>
  <si>
    <t>Quantidade</t>
  </si>
  <si>
    <t>Custo Unitário
(sem BDI) (R$)</t>
  </si>
  <si>
    <t>BDI (%)</t>
  </si>
  <si>
    <t>Preço Unitário
(com BDI) (R$)</t>
  </si>
  <si>
    <t>Preço Total
(R$)</t>
  </si>
  <si>
    <t>Redução</t>
  </si>
  <si>
    <r>
      <t xml:space="preserve">2.                                </t>
    </r>
    <r>
      <rPr>
        <sz val="8"/>
        <color rgb="FF959595"/>
        <rFont val="Arial"/>
        <family val="2"/>
      </rPr>
      <t>SINAPI</t>
    </r>
  </si>
  <si>
    <t>2.1.1.</t>
  </si>
  <si>
    <t>(COMPOSIÇÃO REPRESENTATIVA)  EXECUÇÃO DE ESTRUTURAS DE CONCRETO ARMADO, PARA EDIFICAÇÃO INSTITUCIONAL TÉRREA, FCK =
25 MPA. AF_01/2017</t>
  </si>
  <si>
    <t>2.2.1.</t>
  </si>
  <si>
    <r>
      <t xml:space="preserve">3.                                </t>
    </r>
    <r>
      <rPr>
        <sz val="8"/>
        <color rgb="FF959595"/>
        <rFont val="Arial"/>
        <family val="2"/>
      </rPr>
      <t>SINAPI</t>
    </r>
  </si>
  <si>
    <t>3.1.1.</t>
  </si>
  <si>
    <r>
      <t xml:space="preserve">4.                                </t>
    </r>
    <r>
      <rPr>
        <sz val="8"/>
        <color rgb="FF959595"/>
        <rFont val="Arial"/>
        <family val="2"/>
      </rPr>
      <t>SINAPI</t>
    </r>
  </si>
  <si>
    <t>4.1.1.</t>
  </si>
  <si>
    <t>4.2.1.</t>
  </si>
  <si>
    <t>MASSA ÚNICA, PARA RECEBIMENTO DE PINTURA, EM ARGAMASSA TRAÇO 1:2:8, PREPARO MECÂNICO COM BETONEIRA 400L, APLICADA MANUALMENTE EM FACES INTERNAS DE PAREDES, ESPESSURA DE
20MM, COM EXECUÇÃO DE TALISCAS. AF_06/2014</t>
  </si>
  <si>
    <t>4.2.3.</t>
  </si>
  <si>
    <t>REVESTIMENTO CERÂMICO PARA PAREDES INTERNAS COM PLACAS TIPO ESMALTADA EXTRA DE DIMENSÕES 25X35 CM APLICADAS EM AMBIENTES DE ÁREA MAIOR QUE 5 M² NA ALTURA INTEIRA DAS PAREDES. AF_06/2014</t>
  </si>
  <si>
    <t>4.3.1.</t>
  </si>
  <si>
    <r>
      <t xml:space="preserve">5.                                </t>
    </r>
    <r>
      <rPr>
        <sz val="8"/>
        <color rgb="FF959595"/>
        <rFont val="Arial"/>
        <family val="2"/>
      </rPr>
      <t>SINAPI</t>
    </r>
  </si>
  <si>
    <t>5.2.1.</t>
  </si>
  <si>
    <r>
      <t xml:space="preserve">6.                                </t>
    </r>
    <r>
      <rPr>
        <sz val="8"/>
        <color rgb="FF959595"/>
        <rFont val="Arial"/>
        <family val="2"/>
      </rPr>
      <t>SINAPI</t>
    </r>
  </si>
  <si>
    <t>6.2.4.</t>
  </si>
  <si>
    <r>
      <t xml:space="preserve">7.                                </t>
    </r>
    <r>
      <rPr>
        <sz val="8"/>
        <color rgb="FF959595"/>
        <rFont val="Arial"/>
        <family val="2"/>
      </rPr>
      <t>SINAPI</t>
    </r>
  </si>
  <si>
    <t>7.1.1.</t>
  </si>
  <si>
    <t xml:space="preserve">1. </t>
  </si>
  <si>
    <t>%</t>
  </si>
  <si>
    <r>
      <rPr>
        <b/>
        <sz val="6"/>
        <color rgb="FF000000"/>
        <rFont val="Arial"/>
        <family val="2"/>
      </rPr>
      <t>P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l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>s</t>
    </r>
    <r>
      <rPr>
        <b/>
        <sz val="6"/>
        <color rgb="FF000000"/>
        <rFont val="Arial"/>
        <family val="2"/>
      </rPr>
      <t>:</t>
    </r>
  </si>
  <si>
    <r>
      <rPr>
        <b/>
        <sz val="6"/>
        <color rgb="FF000000"/>
        <rFont val="Arial"/>
        <family val="2"/>
      </rPr>
      <t xml:space="preserve">1
</t>
    </r>
    <r>
      <rPr>
        <b/>
        <sz val="6"/>
        <color rgb="FF000000"/>
        <rFont val="Arial"/>
        <family val="2"/>
      </rPr>
      <t>0</t>
    </r>
    <r>
      <rPr>
        <b/>
        <sz val="6"/>
        <color rgb="FF000000"/>
        <rFont val="Arial"/>
        <family val="2"/>
      </rPr>
      <t>3</t>
    </r>
    <r>
      <rPr>
        <b/>
        <sz val="6"/>
        <color rgb="FF000000"/>
        <rFont val="Arial"/>
        <family val="2"/>
      </rPr>
      <t>/</t>
    </r>
    <r>
      <rPr>
        <b/>
        <sz val="6"/>
        <color rgb="FF000000"/>
        <rFont val="Arial"/>
        <family val="2"/>
      </rPr>
      <t>2</t>
    </r>
    <r>
      <rPr>
        <b/>
        <sz val="6"/>
        <color rgb="FF000000"/>
        <rFont val="Arial"/>
        <family val="2"/>
      </rPr>
      <t>0</t>
    </r>
  </si>
  <si>
    <r>
      <rPr>
        <b/>
        <sz val="6"/>
        <color rgb="FF000000"/>
        <rFont val="Arial"/>
        <family val="2"/>
      </rPr>
      <t xml:space="preserve">2
</t>
    </r>
    <r>
      <rPr>
        <b/>
        <sz val="6"/>
        <color rgb="FF000000"/>
        <rFont val="Arial"/>
        <family val="2"/>
      </rPr>
      <t>0</t>
    </r>
    <r>
      <rPr>
        <b/>
        <sz val="6"/>
        <color rgb="FF000000"/>
        <rFont val="Arial"/>
        <family val="2"/>
      </rPr>
      <t>4</t>
    </r>
    <r>
      <rPr>
        <b/>
        <sz val="6"/>
        <color rgb="FF000000"/>
        <rFont val="Arial"/>
        <family val="2"/>
      </rPr>
      <t>/</t>
    </r>
    <r>
      <rPr>
        <b/>
        <sz val="6"/>
        <color rgb="FF000000"/>
        <rFont val="Arial"/>
        <family val="2"/>
      </rPr>
      <t>2</t>
    </r>
    <r>
      <rPr>
        <b/>
        <sz val="6"/>
        <color rgb="FF000000"/>
        <rFont val="Arial"/>
        <family val="2"/>
      </rPr>
      <t>0</t>
    </r>
  </si>
  <si>
    <r>
      <rPr>
        <b/>
        <sz val="6"/>
        <color rgb="FF000000"/>
        <rFont val="Arial"/>
        <family val="2"/>
      </rPr>
      <t xml:space="preserve">3
</t>
    </r>
    <r>
      <rPr>
        <b/>
        <sz val="6"/>
        <color rgb="FF000000"/>
        <rFont val="Arial"/>
        <family val="2"/>
      </rPr>
      <t>0</t>
    </r>
    <r>
      <rPr>
        <b/>
        <sz val="6"/>
        <color rgb="FF000000"/>
        <rFont val="Arial"/>
        <family val="2"/>
      </rPr>
      <t>5</t>
    </r>
    <r>
      <rPr>
        <b/>
        <sz val="6"/>
        <color rgb="FF000000"/>
        <rFont val="Arial"/>
        <family val="2"/>
      </rPr>
      <t>/</t>
    </r>
    <r>
      <rPr>
        <b/>
        <sz val="6"/>
        <color rgb="FF000000"/>
        <rFont val="Arial"/>
        <family val="2"/>
      </rPr>
      <t>2</t>
    </r>
    <r>
      <rPr>
        <b/>
        <sz val="6"/>
        <color rgb="FF000000"/>
        <rFont val="Arial"/>
        <family val="2"/>
      </rPr>
      <t>0</t>
    </r>
  </si>
  <si>
    <r>
      <rPr>
        <b/>
        <sz val="6"/>
        <color rgb="FF000000"/>
        <rFont val="Arial"/>
        <family val="2"/>
      </rPr>
      <t xml:space="preserve">4
</t>
    </r>
    <r>
      <rPr>
        <b/>
        <sz val="6"/>
        <color rgb="FF000000"/>
        <rFont val="Arial"/>
        <family val="2"/>
      </rPr>
      <t>0</t>
    </r>
    <r>
      <rPr>
        <b/>
        <sz val="6"/>
        <color rgb="FF000000"/>
        <rFont val="Arial"/>
        <family val="2"/>
      </rPr>
      <t>6</t>
    </r>
    <r>
      <rPr>
        <b/>
        <sz val="6"/>
        <color rgb="FF000000"/>
        <rFont val="Arial"/>
        <family val="2"/>
      </rPr>
      <t>/</t>
    </r>
    <r>
      <rPr>
        <b/>
        <sz val="6"/>
        <color rgb="FF000000"/>
        <rFont val="Arial"/>
        <family val="2"/>
      </rPr>
      <t>2</t>
    </r>
    <r>
      <rPr>
        <b/>
        <sz val="6"/>
        <color rgb="FF000000"/>
        <rFont val="Arial"/>
        <family val="2"/>
      </rPr>
      <t>0</t>
    </r>
  </si>
  <si>
    <t>% Período:</t>
  </si>
  <si>
    <t>100,00%</t>
  </si>
  <si>
    <t>53,54%</t>
  </si>
  <si>
    <t>42,60%</t>
  </si>
  <si>
    <t>3,86%</t>
  </si>
  <si>
    <t>41,67%</t>
  </si>
  <si>
    <t>53,48%</t>
  </si>
  <si>
    <t>4,85%</t>
  </si>
  <si>
    <t>50,00%</t>
  </si>
  <si>
    <t>32,75%</t>
  </si>
  <si>
    <t>67,25%</t>
  </si>
  <si>
    <t>30,57%</t>
  </si>
  <si>
    <t>69,43%</t>
  </si>
  <si>
    <t>40,88%</t>
  </si>
  <si>
    <t>59,12%</t>
  </si>
  <si>
    <t>11,73%</t>
  </si>
  <si>
    <t>80,42%</t>
  </si>
  <si>
    <t>7,85%</t>
  </si>
  <si>
    <t>88,89%</t>
  </si>
  <si>
    <t>11,11%</t>
  </si>
  <si>
    <t>26,20%</t>
  </si>
  <si>
    <t>73,80%</t>
  </si>
  <si>
    <t>61,71%</t>
  </si>
  <si>
    <t>38,29%</t>
  </si>
  <si>
    <t>99,40%</t>
  </si>
  <si>
    <t>0,60%</t>
  </si>
  <si>
    <t>0,85%</t>
  </si>
  <si>
    <t>99,15%</t>
  </si>
  <si>
    <t>Total:   R$ 294.456,92</t>
  </si>
  <si>
    <t>%:</t>
  </si>
  <si>
    <t>Investimento:</t>
  </si>
  <si>
    <t>Acumulado:</t>
  </si>
  <si>
    <t>1.</t>
  </si>
  <si>
    <r>
      <t>2</t>
    </r>
    <r>
      <rPr>
        <b/>
        <sz val="6"/>
        <color rgb="FF000000"/>
        <rFont val="Arial"/>
        <family val="2"/>
      </rPr>
      <t>.</t>
    </r>
  </si>
  <si>
    <t>3.</t>
  </si>
  <si>
    <t>4.</t>
  </si>
  <si>
    <t>5.</t>
  </si>
  <si>
    <t>6.</t>
  </si>
  <si>
    <t>7.</t>
  </si>
  <si>
    <t>9.</t>
  </si>
  <si>
    <t>8.</t>
  </si>
  <si>
    <r>
      <t>I</t>
    </r>
    <r>
      <rPr>
        <b/>
        <sz val="6"/>
        <color rgb="FF000000"/>
        <rFont val="Arial"/>
        <family val="2"/>
      </rPr>
      <t>t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m</t>
    </r>
  </si>
  <si>
    <r>
      <t>D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s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ç</t>
    </r>
    <r>
      <rPr>
        <b/>
        <sz val="6"/>
        <color rgb="FF000000"/>
        <rFont val="Arial"/>
        <family val="2"/>
      </rPr>
      <t>ã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/>
    </r>
  </si>
  <si>
    <r>
      <t>V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>l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(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>$</t>
    </r>
    <r>
      <rPr>
        <b/>
        <sz val="6"/>
        <color rgb="FF000000"/>
        <rFont val="Arial"/>
        <family val="2"/>
      </rPr>
      <t>)</t>
    </r>
  </si>
  <si>
    <t>Período</t>
  </si>
  <si>
    <t>PROJETO</t>
  </si>
  <si>
    <t>LOCALIZAÇÃO</t>
  </si>
  <si>
    <t>Cálculo do BDI efetuado de acordo com o Acórdão 2622/2013 - TCU - Plenário.</t>
  </si>
  <si>
    <t xml:space="preserve">1 -  A planilha abaixo apresenta o Cálculo do BDI sem desoneração sobre a folha de pagamento prevista na Lei nº 12.844/2013.     </t>
  </si>
  <si>
    <t>2 -  A fórmula abaixo foi utilizada para o cálculo do BDI das faixas establecidas no refertido Acórdão, devendo ser adotada como padrão. A utilização de outras fórmulas deverá ser justificada pelo Tomador.</t>
  </si>
  <si>
    <t>3 -  Nas planilhas abaixo, para obter o valor dos Impostos (I) é necessário preencher os campos dos tributos PIS. COFINS, ISS.</t>
  </si>
  <si>
    <t xml:space="preserve">CÁLCULO DO LDI                                 </t>
  </si>
  <si>
    <t xml:space="preserve"> </t>
  </si>
  <si>
    <t>Acórdão 2622/2013/TCU/Plenário</t>
  </si>
  <si>
    <t>CONSTRUÇÃO DE EDIFÍCIOS</t>
  </si>
  <si>
    <t>Status</t>
  </si>
  <si>
    <t>Limites estabelecidos no Acordão 2622/2013/TCU/Plenário</t>
  </si>
  <si>
    <t>Parcela do BDI</t>
  </si>
  <si>
    <t>1º Quartil (%)</t>
  </si>
  <si>
    <t>Médio (%)</t>
  </si>
  <si>
    <t>3º Quartil</t>
  </si>
  <si>
    <t>Administração Central (AC)</t>
  </si>
  <si>
    <t>Seguro (S) e Garantia (G)</t>
  </si>
  <si>
    <t xml:space="preserve">Risco (R) </t>
  </si>
  <si>
    <t>Despesas Financeiras (DF)</t>
  </si>
  <si>
    <t>Lucro (L)</t>
  </si>
  <si>
    <r>
      <rPr>
        <b/>
        <sz val="11"/>
        <rFont val="Arial"/>
        <family val="2"/>
      </rPr>
      <t>6</t>
    </r>
    <r>
      <rPr>
        <sz val="10"/>
        <rFont val="Arial"/>
        <family val="2"/>
      </rPr>
      <t xml:space="preserve">
Impostos</t>
    </r>
  </si>
  <si>
    <t>ISSQN (Conforme legislação Municipal)</t>
  </si>
  <si>
    <t>PIS</t>
  </si>
  <si>
    <t xml:space="preserve">COFINS </t>
  </si>
  <si>
    <t>Tributos (Contribuição Previdenciária sobre a Receita Bruta - 0% ou 4,5% - Desoneração)</t>
  </si>
  <si>
    <t>BDI - SEM DESONERAÇÃO</t>
  </si>
  <si>
    <t>EXECUÇÃO DE UNIDADE DE SAÚDE</t>
  </si>
  <si>
    <t>DISTRITO DE IBICUÍ</t>
  </si>
  <si>
    <t>PREFEITURA MUNICIPAL DE CAMPOS NOVOS</t>
  </si>
  <si>
    <t>BDI - COM DESONERAÇÃO</t>
  </si>
  <si>
    <t>CONCRETO MAGRO PARA LASTRO, TRAÇO 1:4,5:4,5 (EM MASSA SECA DE CIMENTO/ AREIA MÉDIA/ BRITA 1) - PREPARO MECÂNICO COM BETONEIRA 400 L. AF_05/2021</t>
  </si>
  <si>
    <t>EXECUÇÃO DE PASSEIO (CALÇADA) OU PISO DE CONCRETO COM CONCRETO MOLDADO IN LOCO, USINADO, ACABAMENTO CONVENCIONAL, ESPESSURA 8 CM, ARMADO. AF_07/2016</t>
  </si>
  <si>
    <t>IMPERMEABILIZAÇÃO DE SUPERFÍCIE COM MANTA ASFÁLTICA, DUAS CAMADAS, INCLUSIVE APLICAÇÃO DE PRIMER ASFÁLTICO, E=3MM E E=4MM. AF_06/2018</t>
  </si>
  <si>
    <t>ALVENARIA DE VEDAÇÃO DE BLOCOS CERÂMICOS FURADOS NA VERTICAL DE 14X19X39 CM (ESPESSURA 14 CM) E ARGAMASSA DE ASSENTAMENTO COM PREPARO MANUAL. AF_12/2021</t>
  </si>
  <si>
    <t>APLICAÇÃO MANUAL DE TINTA LÁTEX ACRÍLICA EM PAREDE EXTERNAS DE CASAS, DUAS DEMÃOS. AF_11/2016</t>
  </si>
  <si>
    <t>VASO SANITARIO SIFONADO CONVENCIONAL PARA PCD SEM FURO FRONTAL COM LOUÇA BRANCA SEM ASSENTO, INCLUSO CONJUNTO DE LIGAÇÃO PARA BACIA SANITÁRIA AJUSTÁVEL - FORNECIMENTO E INSTALAÇÃO. AF_01/2020</t>
  </si>
  <si>
    <t>MICTÓRIO SIFONADO LOUÇA BRANCA PADRÃO MÉDIO FORNECIMENTO E INSTALAÇÃO. AF_01/2020</t>
  </si>
  <si>
    <t>ASSENTO SANITÁRIO CONVENCIONAL - FORNECIMENTO E INSTALACAO. AF_01/2020</t>
  </si>
  <si>
    <t>PAPELEIRA DE PAREDE EM METAL CROMADO SEM TAMPA, INCLUSO FIXAÇÃO. AF_01/2020</t>
  </si>
  <si>
    <t>GUARDA-CORPO DE AÇO GALVANIZADO DE 1,10M, MONTANTES TUBULARES DE 1.1/4" ESPAÇADOS DE 1,20M, TRAVESSA SUPERIOR DE 1.1/2", GRADIL FORMADO POR TUBOS HORIZONTAIS DE 1" E VERTICAIS DE 3/4", FIXADO COM CHUMBADOR MECÂNICO. AF_04/2019_P</t>
  </si>
  <si>
    <t>2.2.3.</t>
  </si>
  <si>
    <t>4.1.2.</t>
  </si>
  <si>
    <t>5.2.2.</t>
  </si>
  <si>
    <t>6.1.3.</t>
  </si>
  <si>
    <t>6.2.2.</t>
  </si>
  <si>
    <t>TELHAMENTO COM TELHA DE AÇO/ALUMÍNIO E = 0,5 MM, COM ATÉ 2 ÁGUAS, INCLUSO IÇAMENTO. AF_07/2019</t>
  </si>
  <si>
    <t>TRAMA DE AÇO COMPOSTA POR TERÇAS PARA TELHADOS DE ATÉ 2 ÁGUAS PARA TELHA ONDULADA DE FIBROCIMENTO, METÁLICA, PLÁSTICA OU TERMOACÚSTICA, INCLUSO TRANSPORTE VERTICAL. AF_07/2019</t>
  </si>
  <si>
    <t>PREPARO DE FUNDO DE VALA COM LARGURA MENOR QUE 1,5 M (ACERTO DO SOLO NATURAL). AF_08/2020
25 MPA. AF_01/2017</t>
  </si>
  <si>
    <t>BDI:</t>
  </si>
  <si>
    <t>Com Desoneração</t>
  </si>
  <si>
    <t>DATA:</t>
  </si>
  <si>
    <t>PLACA DE OBRA (PARA CONSTRUCAO CIVIL) EM CHAPA GALVANIZADA *N. 22*, ADESIVADA, DE *2,4 X 1,2* M (SEM POSTES PARA FIXACAO)</t>
  </si>
  <si>
    <t>ESCAVAÇÃO MECANIZADA DE VALA COM PROF. MAIOR QUE 1,5 M E ATÉ 3,0 M(MÉDIA MONTANTE E JUSANTE/UMA COMPOSIÇÃO POR TRECHO), ESCAVADEIRA (0,8 M3), LARG. MENOR QUE 1,5 M, EM SOLO DE 1A CATEGORIA, LOCAIS COM BAIXO NÍVEL DE INTERFERÊNCIA. AF_02/202</t>
  </si>
  <si>
    <t>2.1.2.</t>
  </si>
  <si>
    <t>2.1.3.</t>
  </si>
  <si>
    <t>2.1.4.</t>
  </si>
  <si>
    <t>2.1.5.</t>
  </si>
  <si>
    <t>REATERRO MECANIZADO DE VALA COM ESCAVADEIRA HIDRÁULICA (CAPACIDADE DA CAÇAMBA: 0,8 M³ / POTÊNCIA: 111 HP), LARGURA ATÉ 1,5 M, PROFUNDIDADE DE 1,5 A 3,0 M, COM SOLO DE 1ª CATEGORIA EM LOCAIS COM BAIXO NÍVEL DE INTERFERÊNCIA. AF_04/2016</t>
  </si>
  <si>
    <t>VERGA MOLDADA IN LOCO EM CONCRETO PARA PORTAS COM ATÉ 1,5 M DE VÃO. AF_03/2016</t>
  </si>
  <si>
    <t>REVESTIMENTO CERÂMICO PARA PISO COM PLACAS TIPO PORCELANATO DE DIMENSÕES 60X60 CM APLICADA EM AMBIENTES DE ÁREA ENTRE 5 M² E 10 M². AF_06/2014</t>
  </si>
  <si>
    <t>CHAPISCO APLICADO EM ALVENARIAS E ESTRUTURAS DE CONCRETO INTERNAS, COM COLHER DE PEDREIRO. ARGAMASSA TRAÇO 1:3 COM PREPARO EM BETONEIRA 400L. AF_06/2014</t>
  </si>
  <si>
    <t>JANELA DE ALUMÍNIO DE CORRER COM 2 FOLHAS PARA VIDROS, COM VIDROS, BATENTE, ACABAMENTO COM ACETATO OU BRILHANTE E FERRAGENS. EXCLUSIVE ALIZAR E CONTRAMARCO. FORNECIMENTO E INSTALAÇÃO. AF_12/2019</t>
  </si>
  <si>
    <t>Telhados</t>
  </si>
  <si>
    <t>VASO SANITARIO SIFONADO CONVENCIONAL COM LOUÇA BRANCA, INCLUSO CONJUNTO DE LIGAÇÃO PARA BACIA SANITÁRIA AJUSTÁVEL - FORNECIMENTO E INSTALAÇÃO. AF_10/2016</t>
  </si>
  <si>
    <t xml:space="preserve">SABONETEIRA DE PAREDE EM METAL CROMADO, INCLUSO FIXAÇÃO. AF_01/2020 </t>
  </si>
  <si>
    <t>LAVATÓRIO LOUÇA BRANCA SUSPENSO, 29,5 X 39CM OU EQUIVALENTE, PADRÃO POPULAR, INCLUSO SIFÃO TIPO GARRAFA EM PVC, VÁLVULA E ENGATE FLEXÍVEL 30 CM EM PLÁSTICO E TORNEIRA CROMADA DE MESA, PADRÃO POPULAR - FORNECIMENTO E INSTALAÇÃO. AF_01/2020</t>
  </si>
  <si>
    <t>BARRA DE APOIO LATERAL ARTICULADA, COM TRAVA, EM ACO INOX POLIDO, FIXADA NA PAREDE - FORNECIMENTO E INSTALAÇÃO. AF_01/2020</t>
  </si>
  <si>
    <t>CALHA EM CHAPA DE AÇO GALVANIZADO NÚMERO 24, DESENVOLVIMENTO DE 33 CM, INCLUSO TRANSPORTE VERTICAL. AF_07/2019</t>
  </si>
  <si>
    <t>6.1.6.</t>
  </si>
  <si>
    <t>Engº Civil Carlos Eduardo Pretto</t>
  </si>
  <si>
    <t>CREA-SC 172.080-0</t>
  </si>
  <si>
    <t>CPRETTO SERVIÇOS DE ENGENHARIA LTDA</t>
  </si>
  <si>
    <t>4.2.2.</t>
  </si>
  <si>
    <t>REFERÊNCIA TÉCNICA: SINAPI 14/09/2022</t>
  </si>
  <si>
    <t>Pisos e Calçadas</t>
  </si>
  <si>
    <t>Mobilização - Canteiro de Obras</t>
  </si>
  <si>
    <t>REMOÇÃO DE LOUÇAS, DE FORMA MANUAL, SEM REAPROVEITAMENTO. AF_12/2017</t>
  </si>
  <si>
    <t>DEMOLIÇÃO DE REVESTIMENTO CERÂMICO, DE FORMA MANUAL, SEM REAPROVEITAMENTO. AF_12/2017</t>
  </si>
  <si>
    <t>AREIA MEDIA - POSTO JAZIDA/FORNECEDOR (RETIRADO NA JAZIDA, SEM TRANSPORTE)</t>
  </si>
  <si>
    <t>PILAR METÁLICO PERFIL LAMINADO/SOLDADO EM AÇO ESTRUTURAL, COM CONEXÕES PARAFUSADAS, INCLUSOS MÃO DE OBRA, TRANSPORTE E IÇAMENTO UTILIZANDO GUINDASTE - FORNECIMENTO E INSTALAÇÃO. AF_01/2020_P</t>
  </si>
  <si>
    <t>KG</t>
  </si>
  <si>
    <t>VIGA METÁLICA EM PERFIL LAMINADO OU SOLDADO EM AÇO ESTRUTURAL, COM CONEXÕES PARAFUSADAS, INCLUSOS MÃO DE OBRA, TRANSPORTE E IÇAMENTO UTILIZANDO GUINDASTE - FORNECIMENTO E INSTALAÇÃO. AF_01/2020</t>
  </si>
  <si>
    <t>PLANTIO DE GRAMA ESMERALDA OU SÃO CARLOS OU CURITIBANA, EM PLACAS. AF_05/2022</t>
  </si>
  <si>
    <t>PLANTIO DE ARBUSTO OU CERCA VIVA. AF_05/2018</t>
  </si>
  <si>
    <t>Janelas</t>
  </si>
  <si>
    <r>
      <t xml:space="preserve">SERVIÇOS INICIAIS                                                                                                                   </t>
    </r>
    <r>
      <rPr>
        <sz val="8"/>
        <rFont val="Arial"/>
        <family val="2"/>
      </rPr>
      <t>-</t>
    </r>
  </si>
  <si>
    <r>
      <t xml:space="preserve"> </t>
    </r>
    <r>
      <rPr>
        <b/>
        <sz val="8"/>
        <color rgb="FF000000"/>
        <rFont val="Arial"/>
        <family val="2"/>
      </rPr>
      <t xml:space="preserve">FUNDAÇÃO E ESTRUTURA                                                                                                          </t>
    </r>
    <r>
      <rPr>
        <sz val="8"/>
        <color rgb="FF959595"/>
        <rFont val="Arial"/>
        <family val="2"/>
      </rPr>
      <t>-</t>
    </r>
  </si>
  <si>
    <r>
      <t xml:space="preserve">VEDAÇÕES                                                                                                                              </t>
    </r>
    <r>
      <rPr>
        <sz val="8"/>
        <color rgb="FF959595"/>
        <rFont val="Arial"/>
        <family val="2"/>
      </rPr>
      <t>-</t>
    </r>
  </si>
  <si>
    <r>
      <t xml:space="preserve">REVESTIMENTOS                                                                                                                    </t>
    </r>
    <r>
      <rPr>
        <sz val="8"/>
        <color rgb="FF959595"/>
        <rFont val="Arial"/>
        <family val="2"/>
      </rPr>
      <t>-</t>
    </r>
  </si>
  <si>
    <r>
      <t xml:space="preserve">ESQUADRIAS, TELHADOS E VEGETAÇÕES                                                                                                                             </t>
    </r>
    <r>
      <rPr>
        <sz val="8"/>
        <color rgb="FF959595"/>
        <rFont val="Arial"/>
        <family val="2"/>
      </rPr>
      <t>-</t>
    </r>
  </si>
  <si>
    <t>Vegetações</t>
  </si>
  <si>
    <t>Acessórios</t>
  </si>
  <si>
    <t>INSTALAÇÃO DE LIXEIRA METÁLICA DUPLA, CAPACIDADE DE 60 L, EM TUBO DE AÇO CARBONO E CESTOS EM CHAPA DE AÇO COM PINTURA ELETROSTÁTICA, SOBRE SOLO. AF_11/2021</t>
  </si>
  <si>
    <t>TABUA DE MADEIRA PARA PISO, CUMARU/IPE CHAMPANHE OU EQUIVALENTE DA REGIAO, ENCAIXE MACHO/FEMEA, *10 X 2* CM</t>
  </si>
  <si>
    <t>INSTALAÇÃO DE BANCO METÁLICO COM ENCOSTO, 1,60 M DE COMPRIMENTO, EM TUBO DE AÇO CARBONO COM PINTURA ELETROSTÁTICA, SOBRE PISO DE CONCRETO EXISTENTE. AF_11/2021</t>
  </si>
  <si>
    <t>POSTE LUMINÁRIA BALIZADOR ALUMÍNIO PARA JARDIM 50CM</t>
  </si>
  <si>
    <t>Louças</t>
  </si>
  <si>
    <t>BARRA DE APOIO RETA, EM ACO INOX POLIDO, COMPRIMENTO 80 CM, FIXADA NA PAREDE - FORNECIMENTO E INSTALAÇÃO. AF_01/2020</t>
  </si>
  <si>
    <t>2.2.2.</t>
  </si>
  <si>
    <t>2.2.4.</t>
  </si>
  <si>
    <t>2.2.5.</t>
  </si>
  <si>
    <t>3.1.2.</t>
  </si>
  <si>
    <t>3.1.3.</t>
  </si>
  <si>
    <t>3.1.4.</t>
  </si>
  <si>
    <t>4.1.3.</t>
  </si>
  <si>
    <t>5.1.1.</t>
  </si>
  <si>
    <t>5.2.3.</t>
  </si>
  <si>
    <t>5.3.2.</t>
  </si>
  <si>
    <t>6.1.1.</t>
  </si>
  <si>
    <t>6.1.4.</t>
  </si>
  <si>
    <t>6.1.5.</t>
  </si>
  <si>
    <t>6.2.5.</t>
  </si>
  <si>
    <t>6.2.6.</t>
  </si>
  <si>
    <r>
      <t xml:space="preserve">DIVERSOS                                                                                              </t>
    </r>
    <r>
      <rPr>
        <sz val="8"/>
        <color rgb="FF959595"/>
        <rFont val="Arial"/>
        <family val="2"/>
      </rPr>
      <t>-</t>
    </r>
  </si>
  <si>
    <t>ESTÁTUA SÃO JOSÉ, 1,80M, EM CONCRETO ARMADO</t>
  </si>
  <si>
    <t>CREA-SC 186.650-0</t>
  </si>
  <si>
    <t>PREFEITURA MUNICIPAL DE ERVAL VELHO - SC</t>
  </si>
  <si>
    <t>REVITALIZAÇÃO PRAÇA SÃO JOSÉ</t>
  </si>
  <si>
    <t>(COMPOSIÇÃO REPRESENTATIVA) EXECUÇÃO DE ESCADA EM CONCRETO ARMADO, MOLDADA IN LOCO, FCK = 25 MPA. AF_02/2017</t>
  </si>
  <si>
    <t>2.2.6.</t>
  </si>
  <si>
    <t>6.1.7.</t>
  </si>
  <si>
    <t>4.1.4.</t>
  </si>
  <si>
    <t>CARGA, MANOBRA E DESCARGA DE ENTULHO EM CAMINHÃO BASCULANTE 6 M³ - CARGA COM ESCAVADEIRA HIDRÁULICA (CAÇAMBA DE 0,80 M³ / 111 HP) E DESCARGA LIVRE (UNIDADE: M3). AF_07/2020</t>
  </si>
  <si>
    <t>4.1.5.</t>
  </si>
  <si>
    <t>MÊS</t>
  </si>
  <si>
    <t xml:space="preserve">(COMPOSIÇÃO REPRESENTATIVA) DO SERVIÇO DE INSTALAÇÃO DE TUBO DE PVC, SÉRIE NORMAL, ESGOTO PREDIAL, DN 150 MM (INSTALADO EM SUB-COLETOR AÉREO), INCLUSIVE CONEXÕES, CORTES E FIXAÇÕES, PARA PRÉDIOS. AF_10/2015
</t>
  </si>
  <si>
    <t>2.1.6.</t>
  </si>
  <si>
    <t>ESTACA BROCA DE CONCRETO, DIÂMETRO DE 30CM, ESCAVAÇÃO MANUAL COM TRADO CONCHA, INTEIRAMENTE ARMADA. AF_05/2020</t>
  </si>
  <si>
    <t>2.2.7.</t>
  </si>
  <si>
    <t>REMOÇÃO DE TESOURAS METÁLICAS, COM VÃO MAIOR OU IGUAL A 8M, DE FORMA MECANIZADA, COM REAPROVEITAMENTO. AF_12/2017</t>
  </si>
  <si>
    <t>REMOÇÃO DE TELHAS DE FIBROCIMENTO, METÁLICA E CERÂMICA, DE FORMA MECANIZADA, COM USO DE GUINDASTE, SEM REAPROVEITAMENTO. AF_12/2017</t>
  </si>
  <si>
    <t>2.2.8.</t>
  </si>
  <si>
    <t>2.2.9.</t>
  </si>
  <si>
    <t>REMOÇÃO DE TRAMA METÁLICA OU DE MADEIRA PARA FORRO, DE FORMA MANUAL, SEM REAPROVEITAMENTO</t>
  </si>
  <si>
    <t>5.2.4.</t>
  </si>
  <si>
    <t>RUFO EXTERNO/INTERNO EM CHAPA DE AÇO GALVANIZADO NÚMERO 26, CORTE DE 33 CM, INCLUSO IÇAMENTO. AF_07/2019</t>
  </si>
  <si>
    <t>LASTRO COM MATERIAL GRANULAR, APLICADO EM PISOS OU LAJES SOBRE SOLO, ESPESSURA DE *5 CM*. AF_08/2017</t>
  </si>
  <si>
    <t>ACABAMENTO POLIDO PARA PISO DE CONCRETO ARMADO OU LAJE SOBRE SOLO DE ALTA RESISTÊNCIA. AF_09/2021</t>
  </si>
  <si>
    <t>APLICAÇÃO DE LONA PLÁSTICA PARA EXECUÇÃO DE PAVIMENTOS DE CONCRETO. AF_04/2022</t>
  </si>
  <si>
    <t>4.1.8.</t>
  </si>
  <si>
    <t>4.1.9.</t>
  </si>
  <si>
    <t>4.1.10.</t>
  </si>
  <si>
    <t>4.1.11.</t>
  </si>
  <si>
    <t>INSTALAÇÃO DE PERGOLADO DE MADEIRA, EM MAÇARANDUBA, ANGELIM OU EQUIVALENTE DA REGIÃO, FIXADO COM CONCRETO SOBRE SOLO. AF_11/2021</t>
  </si>
  <si>
    <t>6.2.7.</t>
  </si>
  <si>
    <t>TRAVE PARA CAMPO DE FUTEBOL DE AREIA TAM. 5,0M X 2,20M X 1,5M, COM REDE. FORNECIMENTO E INSTALAÇÃO.</t>
  </si>
  <si>
    <t>6.2.8.</t>
  </si>
  <si>
    <t>REDE DE VÔLEI DE PRAIA (AREIA) 4 FAIXAS TAM. 8,5M X 1,0M. FORNECIMENTO E INSTALAÇÃO.</t>
  </si>
  <si>
    <t>5.2.5.</t>
  </si>
  <si>
    <t>5.2.6.</t>
  </si>
  <si>
    <t>5.2.7.</t>
  </si>
  <si>
    <t>TUBO DE CONCRETO PARA REDES COLETORAS DE ESGOTO SANITÁRIO, DIÂMETRO DE 300 MM, JUNTA ELÁSTICA, INSTALADO EM LOCAL COM BAIXO NÍVEL DE INTERFERÊNCIAS - FORNECIMENTO E ASSENTAMENTO. AF_12/2015</t>
  </si>
  <si>
    <t>CAIXA COM GRELHA SIMPLES RETANGULAR, EM CONCRETO PRÉ-MOLDADO, DIMENSÕES INTERNAS: 0,6X1,0X1,0 M. AF_12/2020</t>
  </si>
  <si>
    <t>COMPOSIÇÃO 04</t>
  </si>
  <si>
    <t xml:space="preserve">MURETA EM CONCRETO DE 50 CM X 15 CM (AxL) </t>
  </si>
  <si>
    <t>COMPOSIÇÃO 02</t>
  </si>
  <si>
    <t>COMPOSIÇÃO 03</t>
  </si>
  <si>
    <t xml:space="preserve">MURETA EM CONCRETO DE 30 CM X 15 CM (AxL) </t>
  </si>
  <si>
    <t xml:space="preserve">MURETA EM CONCRETO DE 15 CM X 15 CM (AxL) </t>
  </si>
  <si>
    <t>DESENHISTA PROJETISTA COM ENCARGOS COMPLEMENTARES (para prj-estrutural)</t>
  </si>
  <si>
    <t>5.3.3.</t>
  </si>
  <si>
    <t>PLANTIO DE PALMEIRA COM ALTURA DE MUDA MENOR OU IGUAL A 2,00 M. AF_05/2018</t>
  </si>
  <si>
    <t>COMPOSIÇÃO 01</t>
  </si>
  <si>
    <t>4.1.12.</t>
  </si>
  <si>
    <t>4.1.13.</t>
  </si>
  <si>
    <t>APLICAÇÃO MANUAL DE FUNDO SELADOR ACRÍLICO EM PAREDES EXTERNAS DE CASAS. AF_06/2014</t>
  </si>
  <si>
    <t>MONTAGEM E DESMONTAGEM DE FÔRMA DE VIGA, ESCORAMENTO METÁLICO, PÉ-DIREITO SIMPLES, EM CHAPA DE MADEIRA PLASTIFICADA, 18 UTILIZAÇÕES. AF_09/2020</t>
  </si>
  <si>
    <t>4.1.14.</t>
  </si>
  <si>
    <t>3.1.5.</t>
  </si>
  <si>
    <t>3.1.6.</t>
  </si>
  <si>
    <t>3.1.7.</t>
  </si>
  <si>
    <t>7.1.3.</t>
  </si>
  <si>
    <t>Alvenaria, Cerâmica e Porcelanato</t>
  </si>
  <si>
    <t>PINTURA DE PISO COM TINTA EPÓXI, APLICAÇÃO MANUAL, 2 DEMÃOS, INCLUSO PRIMER EPÓXI. AF_05/2021</t>
  </si>
  <si>
    <t>ESTUCAMENTO DE DENSIDADE ALTA, NAS FACES INTERNAS DE PAREDES DO SISTEMA DE PAREDES DE CONCRETO. AF_06/2015</t>
  </si>
  <si>
    <t>APLICAÇÃO MANUAL DE FUNDO SELADOR ACRÍLICO EM SUPERFÍCIES EXTERNAS DE SACADA DE EDIFÍCIOS DE MÚLTIPLOS PAVIMENTOS. AF_06/2014</t>
  </si>
  <si>
    <t>4.3.2.</t>
  </si>
  <si>
    <t>PINTURA VERNIZ (INCOLOR) ALQUÍDICO EM MADEIRA, USO INTERNO E EXTERNO, 2 DEMÃOS. AF_01/2021</t>
  </si>
  <si>
    <t>ALAMBRADO PARA QUADRA POLIESPORTIVA, ESTRUTURADO POR TUBOS DE ACO GALVANIZADO, (MONTANTES COM DIAMETRO 2", TRAVESSAS E ESCORAS COM DIÂMETRO1 ¼), COM TELA DE ARAME GALVANIZADO, FIO 14 BWG E MALHA QUADRADA 5X5CM (EXCETO MURETA). AF_03/2021</t>
  </si>
  <si>
    <t>LETREIRO EM ACM, COM A ESCRITA "EU AMO ERVAL VELHO". FORNECIMENTO E INSTALAÇÃO EM MURETA.</t>
  </si>
  <si>
    <t>UM</t>
  </si>
  <si>
    <t>7.1.4.</t>
  </si>
  <si>
    <t>7.1.5.</t>
  </si>
  <si>
    <t>7.1.6.</t>
  </si>
  <si>
    <t>7.1.7.</t>
  </si>
  <si>
    <t>6.1.8.</t>
  </si>
  <si>
    <t>4.1.6.</t>
  </si>
  <si>
    <t>4.1.7.</t>
  </si>
  <si>
    <t>2.2.10.</t>
  </si>
  <si>
    <t>4.3.3.</t>
  </si>
  <si>
    <t>TELHAMENTO COM TELHA ONDULADA DE FIBRA DE VIDRO E = 0,6 MM, PARA TELHADO COM INCLINAÇÃO MAIOR QUE 10°, COM ATÉ 2 ÁGUAS, INCLUSO IÇAMENTO. AF_07/2019</t>
  </si>
  <si>
    <t>6.2.9.</t>
  </si>
  <si>
    <t>6.2.10.</t>
  </si>
  <si>
    <t>Serviços Diversos</t>
  </si>
  <si>
    <t>4.1.15.</t>
  </si>
  <si>
    <t>GRAMA SINTÉTICA. Altura da Fibra: 52mm (5,2cm) | Largura Rolo: 4M | Fibras: fibrilado
torcido |100% Polietileno Virgem | Dtex: 9.000 |Cor: Verde. BASE DUPLA. 9.500 PONTOS POR M². Proteção contra raios ultravioleta UV que resulta em maior resistência aos fatores climáticos, resistente ao sol e não perde a cor e exclusiva proteção com solução antifúngica e antibactericida. Pode ser instalada em Ambiente Interno ou Externo (exposto a sol e chuva). Indicação: Quadras esportivas. Garantia: 5 anos. Incluso serviço de instalação da grama, cola, tape, linhas brancas para demarcação e borracha granulada.</t>
  </si>
  <si>
    <t>4.1.16.</t>
  </si>
  <si>
    <t>4.1.17.</t>
  </si>
  <si>
    <t>4.1.18.</t>
  </si>
  <si>
    <t>CORRIMÃO SIMPLES, DIÂMETRO EXTERNO = 1 1/2", EM AÇO GALVANIZADO. AF_04/2019_P</t>
  </si>
  <si>
    <t>Rede de Proteção Esportiva Com Corda para a quadra de society - Malha de 10cm</t>
  </si>
  <si>
    <t>6.1.9.</t>
  </si>
  <si>
    <t>6.1.10.</t>
  </si>
  <si>
    <t>6.1.11.</t>
  </si>
  <si>
    <t>6.1.12.</t>
  </si>
  <si>
    <t>6.1.13.</t>
  </si>
  <si>
    <t>6.1.14.</t>
  </si>
  <si>
    <r>
      <t xml:space="preserve">ACESSÓRIOS E LOUÇAS                                                                                                            </t>
    </r>
    <r>
      <rPr>
        <sz val="8"/>
        <color rgb="FF959595"/>
        <rFont val="Arial"/>
        <family val="2"/>
      </rPr>
      <t>-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</si>
</sst>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Calibri"/>
      <family val="2"/>
      <charset val="204"/>
    </font>
    <font>
      <sz val="8"/>
      <name val="Arial"/>
      <family val="2"/>
    </font>
    <font>
      <sz val="8"/>
      <name val="Calibri"/>
      <family val="2"/>
      <charset val="204"/>
    </font>
    <font>
      <sz val="8"/>
      <color rgb="FFC0C0C0"/>
      <name val="Arial"/>
      <family val="2"/>
    </font>
    <font>
      <sz val="8"/>
      <color rgb="FF000000"/>
      <name val="Arial"/>
      <family val="2"/>
    </font>
    <font>
      <sz val="8"/>
      <color rgb="FF959595"/>
      <name val="Arial"/>
      <family val="2"/>
    </font>
    <font>
      <b/>
      <sz val="9"/>
      <color rgb="FFFF0000"/>
      <name val="Calibri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6"/>
      <color rgb="FFBEBEBE"/>
      <name val="Arial"/>
      <family val="2"/>
    </font>
    <font>
      <b/>
      <sz val="11"/>
      <color rgb="FF00000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name val="Calibri"/>
      <family val="2"/>
    </font>
    <font>
      <sz val="10"/>
      <color rgb="FF000000"/>
      <name val="Calibri"/>
      <family val="2"/>
      <charset val="204"/>
    </font>
    <font>
      <sz val="8"/>
      <color rgb="FFFF0000"/>
      <name val="Calibri"/>
      <family val="2"/>
      <charset val="204"/>
    </font>
    <font>
      <sz val="10"/>
      <color rgb="FFFF0000"/>
      <name val="Calibri"/>
      <family val="2"/>
    </font>
    <font>
      <sz val="10"/>
      <color rgb="FF00B0F0"/>
      <name val="Calibri"/>
      <family val="2"/>
    </font>
    <font>
      <sz val="8"/>
      <color rgb="FF00B0F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959595"/>
      </patternFill>
    </fill>
    <fill>
      <patternFill patternType="solid">
        <fgColor rgb="FFC0C0C0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rgb="FF9999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7" fillId="0" borderId="0"/>
    <xf numFmtId="0" fontId="16" fillId="0" borderId="0"/>
    <xf numFmtId="9" fontId="16" fillId="0" borderId="0" applyFont="0" applyFill="0" applyBorder="0" applyAlignment="0" applyProtection="0"/>
  </cellStyleXfs>
  <cellXfs count="20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2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2" borderId="4" xfId="0" applyNumberFormat="1" applyFont="1" applyFill="1" applyBorder="1" applyAlignment="1">
      <alignment vertical="top"/>
    </xf>
    <xf numFmtId="43" fontId="3" fillId="3" borderId="4" xfId="0" applyNumberFormat="1" applyFont="1" applyFill="1" applyBorder="1" applyAlignment="1">
      <alignment horizontal="right" vertical="center"/>
    </xf>
    <xf numFmtId="43" fontId="2" fillId="4" borderId="4" xfId="0" applyNumberFormat="1" applyFont="1" applyFill="1" applyBorder="1" applyAlignment="1">
      <alignment horizontal="right" vertical="center"/>
    </xf>
    <xf numFmtId="43" fontId="8" fillId="0" borderId="4" xfId="0" applyNumberFormat="1" applyFont="1" applyBorder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43" fontId="8" fillId="6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top"/>
    </xf>
    <xf numFmtId="0" fontId="12" fillId="7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2" fillId="4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12" fillId="4" borderId="16" xfId="0" applyFont="1" applyFill="1" applyBorder="1" applyAlignment="1">
      <alignment vertical="top"/>
    </xf>
    <xf numFmtId="0" fontId="11" fillId="3" borderId="16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top"/>
    </xf>
    <xf numFmtId="0" fontId="12" fillId="4" borderId="14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12" fillId="4" borderId="9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right" vertical="top"/>
    </xf>
    <xf numFmtId="0" fontId="11" fillId="8" borderId="1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9" fontId="12" fillId="7" borderId="1" xfId="0" applyNumberFormat="1" applyFont="1" applyFill="1" applyBorder="1" applyAlignment="1">
      <alignment horizontal="center" vertical="top"/>
    </xf>
    <xf numFmtId="10" fontId="12" fillId="0" borderId="1" xfId="1" applyNumberFormat="1" applyFont="1" applyFill="1" applyBorder="1" applyAlignment="1">
      <alignment horizontal="center" vertical="top"/>
    </xf>
    <xf numFmtId="10" fontId="12" fillId="0" borderId="1" xfId="0" applyNumberFormat="1" applyFont="1" applyBorder="1" applyAlignment="1">
      <alignment horizontal="center" vertical="top"/>
    </xf>
    <xf numFmtId="43" fontId="11" fillId="8" borderId="1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center" wrapText="1"/>
    </xf>
    <xf numFmtId="0" fontId="16" fillId="0" borderId="0" xfId="3" applyAlignment="1">
      <alignment vertical="center" wrapText="1"/>
    </xf>
    <xf numFmtId="0" fontId="17" fillId="0" borderId="0" xfId="4"/>
    <xf numFmtId="0" fontId="20" fillId="0" borderId="0" xfId="3" applyFont="1" applyAlignment="1">
      <alignment vertical="center" wrapText="1"/>
    </xf>
    <xf numFmtId="0" fontId="16" fillId="0" borderId="0" xfId="3" applyAlignment="1">
      <alignment horizontal="right" vertical="center" wrapText="1"/>
    </xf>
    <xf numFmtId="0" fontId="16" fillId="0" borderId="0" xfId="3" applyAlignment="1">
      <alignment horizontal="center" vertical="center" wrapText="1"/>
    </xf>
    <xf numFmtId="0" fontId="21" fillId="0" borderId="0" xfId="3" applyFont="1" applyAlignment="1">
      <alignment vertical="center" wrapText="1"/>
    </xf>
    <xf numFmtId="0" fontId="19" fillId="0" borderId="0" xfId="5" applyFont="1" applyAlignment="1">
      <alignment horizontal="center" vertical="center" wrapText="1"/>
    </xf>
    <xf numFmtId="0" fontId="22" fillId="0" borderId="44" xfId="5" applyFont="1" applyBorder="1" applyAlignment="1">
      <alignment horizontal="center" vertical="center" wrapText="1"/>
    </xf>
    <xf numFmtId="0" fontId="16" fillId="0" borderId="0" xfId="5" applyAlignment="1">
      <alignment vertical="center" wrapText="1"/>
    </xf>
    <xf numFmtId="0" fontId="16" fillId="0" borderId="0" xfId="5" applyAlignment="1">
      <alignment horizontal="center" vertical="center" wrapText="1"/>
    </xf>
    <xf numFmtId="0" fontId="16" fillId="0" borderId="45" xfId="5" applyBorder="1" applyAlignment="1">
      <alignment horizontal="center" vertical="center" wrapText="1"/>
    </xf>
    <xf numFmtId="0" fontId="16" fillId="0" borderId="0" xfId="5" applyAlignment="1">
      <alignment horizontal="right" vertical="center" wrapText="1"/>
    </xf>
    <xf numFmtId="0" fontId="21" fillId="0" borderId="0" xfId="5" applyFont="1" applyAlignment="1">
      <alignment vertical="center" wrapText="1"/>
    </xf>
    <xf numFmtId="0" fontId="24" fillId="0" borderId="35" xfId="5" applyFont="1" applyBorder="1" applyAlignment="1">
      <alignment horizontal="center" vertical="center" wrapText="1"/>
    </xf>
    <xf numFmtId="0" fontId="16" fillId="0" borderId="35" xfId="5" applyBorder="1" applyAlignment="1">
      <alignment vertical="center" wrapText="1"/>
    </xf>
    <xf numFmtId="0" fontId="16" fillId="0" borderId="25" xfId="5" applyBorder="1" applyAlignment="1">
      <alignment horizontal="center" vertical="center" wrapText="1"/>
    </xf>
    <xf numFmtId="0" fontId="23" fillId="0" borderId="26" xfId="5" applyFont="1" applyBorder="1" applyAlignment="1">
      <alignment horizontal="center" vertical="center" wrapText="1"/>
    </xf>
    <xf numFmtId="0" fontId="23" fillId="0" borderId="49" xfId="5" applyFont="1" applyBorder="1" applyAlignment="1">
      <alignment horizontal="center" vertical="center" wrapText="1"/>
    </xf>
    <xf numFmtId="0" fontId="25" fillId="0" borderId="0" xfId="5" applyFont="1" applyAlignment="1">
      <alignment horizontal="center" vertical="center" wrapText="1"/>
    </xf>
    <xf numFmtId="0" fontId="25" fillId="0" borderId="51" xfId="5" applyFont="1" applyBorder="1" applyAlignment="1">
      <alignment horizontal="center" vertical="center" wrapText="1"/>
    </xf>
    <xf numFmtId="0" fontId="25" fillId="0" borderId="52" xfId="5" applyFont="1" applyBorder="1" applyAlignment="1">
      <alignment horizontal="center" vertical="center" wrapText="1"/>
    </xf>
    <xf numFmtId="0" fontId="25" fillId="0" borderId="53" xfId="5" applyFont="1" applyBorder="1" applyAlignment="1">
      <alignment horizontal="center" vertical="center" wrapText="1"/>
    </xf>
    <xf numFmtId="0" fontId="23" fillId="0" borderId="54" xfId="5" applyFont="1" applyBorder="1" applyAlignment="1">
      <alignment horizontal="center" vertical="center" wrapText="1"/>
    </xf>
    <xf numFmtId="0" fontId="23" fillId="0" borderId="4" xfId="5" applyFont="1" applyBorder="1" applyAlignment="1">
      <alignment vertical="center" wrapText="1"/>
    </xf>
    <xf numFmtId="2" fontId="23" fillId="0" borderId="55" xfId="5" applyNumberFormat="1" applyFont="1" applyBorder="1" applyAlignment="1" applyProtection="1">
      <alignment horizontal="center" vertical="center" wrapText="1"/>
      <protection locked="0"/>
    </xf>
    <xf numFmtId="2" fontId="16" fillId="0" borderId="0" xfId="5" applyNumberFormat="1" applyAlignment="1">
      <alignment horizontal="center" vertical="center" wrapText="1"/>
    </xf>
    <xf numFmtId="0" fontId="16" fillId="0" borderId="56" xfId="5" applyBorder="1" applyAlignment="1">
      <alignment horizontal="center" vertical="center" wrapText="1"/>
    </xf>
    <xf numFmtId="2" fontId="16" fillId="0" borderId="54" xfId="5" applyNumberFormat="1" applyBorder="1" applyAlignment="1">
      <alignment horizontal="center" vertical="center" wrapText="1"/>
    </xf>
    <xf numFmtId="2" fontId="16" fillId="0" borderId="4" xfId="5" applyNumberFormat="1" applyBorder="1" applyAlignment="1">
      <alignment horizontal="center" vertical="center" wrapText="1"/>
    </xf>
    <xf numFmtId="2" fontId="16" fillId="0" borderId="55" xfId="5" applyNumberFormat="1" applyBorder="1" applyAlignment="1">
      <alignment horizontal="center" vertical="center" wrapText="1"/>
    </xf>
    <xf numFmtId="0" fontId="20" fillId="0" borderId="4" xfId="5" applyFont="1" applyBorder="1" applyAlignment="1">
      <alignment horizontal="left" vertical="center" wrapText="1"/>
    </xf>
    <xf numFmtId="2" fontId="20" fillId="0" borderId="55" xfId="5" applyNumberFormat="1" applyFont="1" applyBorder="1" applyAlignment="1" applyProtection="1">
      <alignment horizontal="center" vertical="center" wrapText="1"/>
      <protection locked="0"/>
    </xf>
    <xf numFmtId="0" fontId="16" fillId="0" borderId="57" xfId="5" applyBorder="1" applyAlignment="1">
      <alignment horizontal="center" vertical="center" wrapText="1"/>
    </xf>
    <xf numFmtId="0" fontId="20" fillId="0" borderId="58" xfId="5" applyFont="1" applyBorder="1" applyAlignment="1">
      <alignment horizontal="left" vertical="center" wrapText="1"/>
    </xf>
    <xf numFmtId="2" fontId="20" fillId="0" borderId="59" xfId="5" applyNumberFormat="1" applyFont="1" applyBorder="1" applyAlignment="1" applyProtection="1">
      <alignment horizontal="center" vertical="center" wrapText="1"/>
      <protection locked="0"/>
    </xf>
    <xf numFmtId="2" fontId="16" fillId="0" borderId="47" xfId="5" applyNumberFormat="1" applyBorder="1" applyAlignment="1">
      <alignment horizontal="center" vertical="center" wrapText="1"/>
    </xf>
    <xf numFmtId="0" fontId="16" fillId="0" borderId="47" xfId="5" applyBorder="1" applyAlignment="1">
      <alignment vertical="center" wrapText="1"/>
    </xf>
    <xf numFmtId="2" fontId="16" fillId="0" borderId="58" xfId="5" applyNumberFormat="1" applyBorder="1" applyAlignment="1">
      <alignment horizontal="center" vertical="center" wrapText="1"/>
    </xf>
    <xf numFmtId="2" fontId="16" fillId="0" borderId="59" xfId="5" applyNumberFormat="1" applyBorder="1" applyAlignment="1">
      <alignment horizontal="center" vertical="center" wrapText="1"/>
    </xf>
    <xf numFmtId="4" fontId="19" fillId="10" borderId="60" xfId="6" applyNumberFormat="1" applyFont="1" applyFill="1" applyBorder="1" applyAlignment="1" applyProtection="1">
      <alignment horizontal="center" vertical="center" wrapText="1"/>
    </xf>
    <xf numFmtId="2" fontId="23" fillId="0" borderId="0" xfId="6" applyNumberFormat="1" applyFont="1" applyBorder="1" applyAlignment="1" applyProtection="1">
      <alignment horizontal="center" vertical="center" wrapText="1"/>
    </xf>
    <xf numFmtId="0" fontId="16" fillId="10" borderId="60" xfId="5" applyFill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2" fontId="23" fillId="0" borderId="0" xfId="3" applyNumberFormat="1" applyFont="1" applyAlignment="1">
      <alignment horizontal="center" vertical="center" wrapText="1"/>
    </xf>
    <xf numFmtId="0" fontId="15" fillId="9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9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0" fontId="29" fillId="0" borderId="0" xfId="0" applyNumberFormat="1" applyFont="1" applyAlignment="1">
      <alignment horizontal="center" vertical="center"/>
    </xf>
    <xf numFmtId="43" fontId="29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center" wrapText="1"/>
    </xf>
    <xf numFmtId="17" fontId="29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2" fillId="0" borderId="62" xfId="0" applyFont="1" applyBorder="1"/>
    <xf numFmtId="0" fontId="32" fillId="0" borderId="0" xfId="0" applyFont="1"/>
    <xf numFmtId="0" fontId="32" fillId="0" borderId="63" xfId="0" applyFont="1" applyBorder="1"/>
    <xf numFmtId="0" fontId="4" fillId="0" borderId="62" xfId="0" applyFont="1" applyBorder="1"/>
    <xf numFmtId="0" fontId="32" fillId="0" borderId="0" xfId="0" applyFont="1" applyAlignment="1">
      <alignment horizontal="center"/>
    </xf>
    <xf numFmtId="0" fontId="32" fillId="0" borderId="63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4" fillId="0" borderId="62" xfId="0" applyFont="1" applyBorder="1" applyAlignment="1">
      <alignment horizontal="left"/>
    </xf>
    <xf numFmtId="0" fontId="35" fillId="0" borderId="0" xfId="0" applyFont="1"/>
    <xf numFmtId="10" fontId="33" fillId="0" borderId="0" xfId="0" applyNumberFormat="1" applyFont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43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1" fillId="3" borderId="15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horizontal="center" vertical="top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44" fontId="14" fillId="0" borderId="14" xfId="2" applyFont="1" applyBorder="1" applyAlignment="1">
      <alignment horizontal="left" vertical="top"/>
    </xf>
    <xf numFmtId="44" fontId="1" fillId="0" borderId="0" xfId="2" applyFont="1"/>
    <xf numFmtId="0" fontId="19" fillId="10" borderId="31" xfId="3" applyFont="1" applyFill="1" applyBorder="1" applyAlignment="1">
      <alignment horizontal="center" vertical="center" wrapText="1"/>
    </xf>
    <xf numFmtId="0" fontId="19" fillId="10" borderId="32" xfId="3" applyFont="1" applyFill="1" applyBorder="1" applyAlignment="1">
      <alignment horizontal="center" vertical="center" wrapText="1"/>
    </xf>
    <xf numFmtId="0" fontId="19" fillId="10" borderId="33" xfId="3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left" vertical="center"/>
    </xf>
    <xf numFmtId="0" fontId="0" fillId="9" borderId="24" xfId="0" applyFill="1" applyBorder="1" applyAlignment="1">
      <alignment horizontal="left" vertical="center"/>
    </xf>
    <xf numFmtId="0" fontId="18" fillId="9" borderId="25" xfId="0" applyFont="1" applyFill="1" applyBorder="1" applyAlignment="1">
      <alignment horizontal="left" vertical="center" wrapText="1"/>
    </xf>
    <xf numFmtId="0" fontId="18" fillId="9" borderId="26" xfId="0" applyFont="1" applyFill="1" applyBorder="1" applyAlignment="1">
      <alignment horizontal="left" vertical="center" wrapText="1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18" fillId="9" borderId="29" xfId="0" applyFont="1" applyFill="1" applyBorder="1" applyAlignment="1">
      <alignment horizontal="left" vertical="center"/>
    </xf>
    <xf numFmtId="0" fontId="18" fillId="9" borderId="30" xfId="0" applyFont="1" applyFill="1" applyBorder="1" applyAlignment="1">
      <alignment horizontal="left" vertical="center"/>
    </xf>
    <xf numFmtId="0" fontId="19" fillId="10" borderId="31" xfId="5" applyFont="1" applyFill="1" applyBorder="1" applyAlignment="1">
      <alignment horizontal="center" vertical="center" wrapText="1"/>
    </xf>
    <xf numFmtId="0" fontId="19" fillId="10" borderId="32" xfId="5" applyFont="1" applyFill="1" applyBorder="1" applyAlignment="1">
      <alignment horizontal="center" vertical="center" wrapText="1"/>
    </xf>
    <xf numFmtId="0" fontId="16" fillId="10" borderId="34" xfId="3" applyFill="1" applyBorder="1" applyAlignment="1">
      <alignment horizontal="left" vertical="center" wrapText="1"/>
    </xf>
    <xf numFmtId="0" fontId="16" fillId="10" borderId="35" xfId="3" applyFill="1" applyBorder="1" applyAlignment="1">
      <alignment horizontal="left" vertical="center" wrapText="1"/>
    </xf>
    <xf numFmtId="0" fontId="16" fillId="10" borderId="36" xfId="3" applyFill="1" applyBorder="1" applyAlignment="1">
      <alignment horizontal="left" vertical="center" wrapText="1"/>
    </xf>
    <xf numFmtId="0" fontId="16" fillId="10" borderId="37" xfId="3" applyFill="1" applyBorder="1" applyAlignment="1">
      <alignment horizontal="left" vertical="center" wrapText="1"/>
    </xf>
    <xf numFmtId="0" fontId="16" fillId="10" borderId="18" xfId="3" applyFill="1" applyBorder="1" applyAlignment="1">
      <alignment horizontal="left" vertical="center" wrapText="1"/>
    </xf>
    <xf numFmtId="0" fontId="16" fillId="10" borderId="38" xfId="3" applyFill="1" applyBorder="1" applyAlignment="1">
      <alignment horizontal="left" vertical="center" wrapText="1"/>
    </xf>
    <xf numFmtId="0" fontId="16" fillId="10" borderId="39" xfId="3" applyFill="1" applyBorder="1" applyAlignment="1">
      <alignment horizontal="left" vertical="center" wrapText="1"/>
    </xf>
    <xf numFmtId="0" fontId="16" fillId="10" borderId="21" xfId="3" applyFill="1" applyBorder="1" applyAlignment="1">
      <alignment horizontal="left" vertical="center" wrapText="1"/>
    </xf>
    <xf numFmtId="0" fontId="16" fillId="10" borderId="40" xfId="3" applyFill="1" applyBorder="1" applyAlignment="1">
      <alignment horizontal="left" vertical="center" wrapText="1"/>
    </xf>
    <xf numFmtId="0" fontId="16" fillId="10" borderId="41" xfId="3" applyFill="1" applyBorder="1" applyAlignment="1">
      <alignment horizontal="left" vertical="center" wrapText="1"/>
    </xf>
    <xf numFmtId="0" fontId="16" fillId="10" borderId="42" xfId="3" applyFill="1" applyBorder="1" applyAlignment="1">
      <alignment horizontal="left" vertical="center" wrapText="1"/>
    </xf>
    <xf numFmtId="0" fontId="16" fillId="10" borderId="43" xfId="3" applyFill="1" applyBorder="1" applyAlignment="1">
      <alignment horizontal="left" vertical="center" wrapText="1"/>
    </xf>
    <xf numFmtId="0" fontId="19" fillId="0" borderId="31" xfId="5" applyFont="1" applyBorder="1" applyAlignment="1">
      <alignment horizontal="center" vertical="center" wrapText="1"/>
    </xf>
    <xf numFmtId="0" fontId="19" fillId="0" borderId="32" xfId="5" applyFont="1" applyBorder="1" applyAlignment="1">
      <alignment horizontal="center" vertical="center" wrapText="1"/>
    </xf>
    <xf numFmtId="0" fontId="19" fillId="0" borderId="33" xfId="5" applyFont="1" applyBorder="1" applyAlignment="1">
      <alignment horizontal="center" vertical="center" wrapText="1"/>
    </xf>
    <xf numFmtId="0" fontId="19" fillId="0" borderId="34" xfId="5" applyFont="1" applyBorder="1" applyAlignment="1">
      <alignment horizontal="center" vertical="center" wrapText="1"/>
    </xf>
    <xf numFmtId="0" fontId="19" fillId="0" borderId="35" xfId="5" applyFont="1" applyBorder="1" applyAlignment="1">
      <alignment horizontal="center" vertical="center" wrapText="1"/>
    </xf>
    <xf numFmtId="0" fontId="19" fillId="0" borderId="36" xfId="5" applyFont="1" applyBorder="1" applyAlignment="1">
      <alignment horizontal="center" vertical="center" wrapText="1"/>
    </xf>
    <xf numFmtId="0" fontId="19" fillId="0" borderId="46" xfId="5" applyFont="1" applyBorder="1" applyAlignment="1">
      <alignment horizontal="center" vertical="center" wrapText="1"/>
    </xf>
    <xf numFmtId="0" fontId="19" fillId="0" borderId="47" xfId="5" applyFont="1" applyBorder="1" applyAlignment="1">
      <alignment horizontal="center" vertical="center" wrapText="1"/>
    </xf>
    <xf numFmtId="0" fontId="19" fillId="0" borderId="48" xfId="5" applyFont="1" applyBorder="1" applyAlignment="1">
      <alignment horizontal="center" vertical="center" wrapText="1"/>
    </xf>
    <xf numFmtId="0" fontId="16" fillId="0" borderId="31" xfId="5" applyBorder="1" applyAlignment="1">
      <alignment horizontal="center" vertical="top" wrapText="1"/>
    </xf>
    <xf numFmtId="0" fontId="16" fillId="0" borderId="32" xfId="5" applyBorder="1" applyAlignment="1">
      <alignment horizontal="center" vertical="top" wrapText="1"/>
    </xf>
    <xf numFmtId="0" fontId="16" fillId="0" borderId="33" xfId="5" applyBorder="1" applyAlignment="1">
      <alignment horizontal="center" vertical="top" wrapText="1"/>
    </xf>
    <xf numFmtId="0" fontId="23" fillId="10" borderId="31" xfId="5" applyFont="1" applyFill="1" applyBorder="1" applyAlignment="1">
      <alignment horizontal="center" vertical="center" wrapText="1"/>
    </xf>
    <xf numFmtId="0" fontId="23" fillId="10" borderId="32" xfId="5" applyFont="1" applyFill="1" applyBorder="1" applyAlignment="1">
      <alignment horizontal="center" vertical="center" wrapText="1"/>
    </xf>
    <xf numFmtId="0" fontId="23" fillId="10" borderId="33" xfId="5" applyFont="1" applyFill="1" applyBorder="1" applyAlignment="1">
      <alignment horizontal="center" vertical="center" wrapText="1"/>
    </xf>
    <xf numFmtId="0" fontId="16" fillId="0" borderId="44" xfId="5" applyBorder="1" applyAlignment="1">
      <alignment horizontal="center" vertical="center" wrapText="1"/>
    </xf>
    <xf numFmtId="0" fontId="16" fillId="0" borderId="50" xfId="5" applyBorder="1" applyAlignment="1">
      <alignment horizontal="center" vertical="center" wrapText="1"/>
    </xf>
    <xf numFmtId="0" fontId="20" fillId="10" borderId="31" xfId="5" applyFont="1" applyFill="1" applyBorder="1" applyAlignment="1">
      <alignment horizontal="center" vertical="center" wrapText="1"/>
    </xf>
    <xf numFmtId="0" fontId="20" fillId="10" borderId="32" xfId="5" applyFont="1" applyFill="1" applyBorder="1" applyAlignment="1">
      <alignment horizontal="center" vertical="center" wrapText="1"/>
    </xf>
    <xf numFmtId="0" fontId="20" fillId="10" borderId="33" xfId="5" applyFont="1" applyFill="1" applyBorder="1" applyAlignment="1">
      <alignment horizontal="center" vertical="center" wrapText="1"/>
    </xf>
    <xf numFmtId="0" fontId="16" fillId="0" borderId="37" xfId="5" applyBorder="1" applyAlignment="1">
      <alignment horizontal="center" vertical="center" wrapText="1"/>
    </xf>
    <xf numFmtId="0" fontId="16" fillId="0" borderId="61" xfId="5" applyBorder="1" applyAlignment="1">
      <alignment horizontal="center" vertical="center" wrapText="1"/>
    </xf>
    <xf numFmtId="0" fontId="16" fillId="0" borderId="46" xfId="5" applyBorder="1" applyAlignment="1">
      <alignment horizontal="center" vertical="center" wrapText="1"/>
    </xf>
  </cellXfs>
  <cellStyles count="7">
    <cellStyle name="Moeda" xfId="2" builtinId="4"/>
    <cellStyle name="Normal" xfId="0" builtinId="0"/>
    <cellStyle name="Normal 2" xfId="3"/>
    <cellStyle name="Normal 2 2" xfId="5"/>
    <cellStyle name="Normal 3" xfId="4"/>
    <cellStyle name="Porcentagem" xfId="1" builtinId="5"/>
    <cellStyle name="Porcentagem 2 2" xfId="6"/>
  </cellStyles>
  <dxfs count="56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9</xdr:row>
      <xdr:rowOff>95250</xdr:rowOff>
    </xdr:from>
    <xdr:to>
      <xdr:col>6</xdr:col>
      <xdr:colOff>771525</xdr:colOff>
      <xdr:row>9</xdr:row>
      <xdr:rowOff>438150</xdr:rowOff>
    </xdr:to>
    <xdr:pic>
      <xdr:nvPicPr>
        <xdr:cNvPr id="2" name="Picture 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1200" y="2009775"/>
          <a:ext cx="3209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tabSelected="1" zoomScaleNormal="100" workbookViewId="0">
      <selection activeCell="K4" sqref="K4"/>
    </sheetView>
  </sheetViews>
  <sheetFormatPr defaultRowHeight="12.75"/>
  <cols>
    <col min="1" max="1" width="9.28515625" style="15" customWidth="1"/>
    <col min="2" max="2" width="10.5703125" style="15" customWidth="1"/>
    <col min="3" max="3" width="11.42578125" style="15" customWidth="1"/>
    <col min="4" max="4" width="61.28515625" style="16" customWidth="1"/>
    <col min="5" max="5" width="9.140625" style="15" customWidth="1"/>
    <col min="6" max="6" width="10.85546875" style="15" customWidth="1"/>
    <col min="7" max="7" width="11.5703125" style="22" customWidth="1"/>
    <col min="8" max="8" width="8" style="15" customWidth="1"/>
    <col min="9" max="9" width="11.85546875" style="22" customWidth="1"/>
    <col min="10" max="10" width="13.42578125" style="22" customWidth="1"/>
    <col min="11" max="11" width="50" style="118" customWidth="1"/>
    <col min="12" max="12" width="13.7109375" style="3" customWidth="1"/>
    <col min="13" max="16384" width="9.140625" style="3"/>
  </cols>
  <sheetData>
    <row r="1" spans="1:11">
      <c r="A1" s="103"/>
      <c r="D1" s="107" t="s">
        <v>235</v>
      </c>
      <c r="E1" s="104" t="s">
        <v>166</v>
      </c>
      <c r="F1" s="105">
        <v>0.2339</v>
      </c>
      <c r="H1" s="106" t="s">
        <v>167</v>
      </c>
    </row>
    <row r="2" spans="1:11">
      <c r="D2" s="107" t="s">
        <v>234</v>
      </c>
      <c r="E2" s="104" t="s">
        <v>168</v>
      </c>
      <c r="F2" s="108">
        <v>44845</v>
      </c>
    </row>
    <row r="3" spans="1:11">
      <c r="A3" s="126" t="s">
        <v>191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1" ht="48.75" customHeight="1">
      <c r="A4" s="1" t="s">
        <v>35</v>
      </c>
      <c r="B4" s="1" t="s">
        <v>36</v>
      </c>
      <c r="C4" s="1" t="s">
        <v>37</v>
      </c>
      <c r="D4" s="1" t="s">
        <v>38</v>
      </c>
      <c r="E4" s="1" t="s">
        <v>39</v>
      </c>
      <c r="F4" s="1" t="s">
        <v>40</v>
      </c>
      <c r="G4" s="17" t="s">
        <v>41</v>
      </c>
      <c r="H4" s="2" t="s">
        <v>42</v>
      </c>
      <c r="I4" s="17" t="s">
        <v>43</v>
      </c>
      <c r="J4" s="17" t="s">
        <v>44</v>
      </c>
      <c r="K4" s="122">
        <v>0.2339</v>
      </c>
    </row>
    <row r="5" spans="1:11">
      <c r="A5" s="132" t="s">
        <v>235</v>
      </c>
      <c r="B5" s="133"/>
      <c r="C5" s="133"/>
      <c r="D5" s="133"/>
      <c r="E5" s="133"/>
      <c r="F5" s="133"/>
      <c r="G5" s="133"/>
      <c r="H5" s="133"/>
      <c r="I5" s="134"/>
      <c r="J5" s="18">
        <f>J6+J9+J28+J37+J65+J80+J107</f>
        <v>1804990.5500000003</v>
      </c>
      <c r="K5" s="116" t="s">
        <v>45</v>
      </c>
    </row>
    <row r="6" spans="1:11" s="4" customFormat="1">
      <c r="A6" s="129" t="s">
        <v>65</v>
      </c>
      <c r="B6" s="129"/>
      <c r="C6" s="29" t="s">
        <v>203</v>
      </c>
      <c r="D6" s="30"/>
      <c r="E6" s="30"/>
      <c r="F6" s="30"/>
      <c r="G6" s="30"/>
      <c r="H6" s="30"/>
      <c r="I6" s="31"/>
      <c r="J6" s="19">
        <f>J7</f>
        <v>1581.38</v>
      </c>
      <c r="K6" s="118"/>
    </row>
    <row r="7" spans="1:11">
      <c r="A7" s="5" t="s">
        <v>1</v>
      </c>
      <c r="B7" s="6" t="s">
        <v>2</v>
      </c>
      <c r="C7" s="7"/>
      <c r="D7" s="34" t="s">
        <v>193</v>
      </c>
      <c r="E7" s="35"/>
      <c r="F7" s="35"/>
      <c r="G7" s="35"/>
      <c r="H7" s="35"/>
      <c r="I7" s="36"/>
      <c r="J7" s="20">
        <f>SUM(J8:J8)</f>
        <v>1581.38</v>
      </c>
    </row>
    <row r="8" spans="1:11" ht="22.5">
      <c r="A8" s="8" t="s">
        <v>3</v>
      </c>
      <c r="B8" s="9" t="s">
        <v>2</v>
      </c>
      <c r="C8" s="10">
        <v>4813</v>
      </c>
      <c r="D8" s="14" t="s">
        <v>169</v>
      </c>
      <c r="E8" s="10" t="s">
        <v>4</v>
      </c>
      <c r="F8" s="8">
        <v>2.88</v>
      </c>
      <c r="G8" s="23">
        <v>445</v>
      </c>
      <c r="H8" s="9" t="s">
        <v>0</v>
      </c>
      <c r="I8" s="21">
        <f>ROUND(G8*(1+$K$4),2)</f>
        <v>549.09</v>
      </c>
      <c r="J8" s="21">
        <f>ROUND(F8*I8,2)</f>
        <v>1581.38</v>
      </c>
    </row>
    <row r="9" spans="1:11">
      <c r="A9" s="128" t="s">
        <v>46</v>
      </c>
      <c r="B9" s="128"/>
      <c r="C9" s="32" t="s">
        <v>204</v>
      </c>
      <c r="D9" s="33"/>
      <c r="E9" s="33"/>
      <c r="F9" s="33"/>
      <c r="G9" s="33"/>
      <c r="H9" s="33"/>
      <c r="I9" s="33"/>
      <c r="J9" s="19">
        <f>J10+J17</f>
        <v>462330.70999999996</v>
      </c>
    </row>
    <row r="10" spans="1:11">
      <c r="A10" s="5" t="s">
        <v>5</v>
      </c>
      <c r="B10" s="6" t="s">
        <v>2</v>
      </c>
      <c r="C10" s="6">
        <v>94962</v>
      </c>
      <c r="D10" s="34" t="s">
        <v>6</v>
      </c>
      <c r="E10" s="35"/>
      <c r="F10" s="35"/>
      <c r="G10" s="35"/>
      <c r="H10" s="35"/>
      <c r="I10" s="36"/>
      <c r="J10" s="20">
        <f>SUM(J11:J16)</f>
        <v>26926.58</v>
      </c>
    </row>
    <row r="11" spans="1:11" ht="44.25" customHeight="1">
      <c r="A11" s="11" t="s">
        <v>47</v>
      </c>
      <c r="B11" s="12" t="s">
        <v>2</v>
      </c>
      <c r="C11" s="13">
        <v>90092</v>
      </c>
      <c r="D11" s="14" t="s">
        <v>170</v>
      </c>
      <c r="E11" s="13" t="s">
        <v>32</v>
      </c>
      <c r="F11" s="11">
        <v>10</v>
      </c>
      <c r="G11" s="23">
        <v>5.77</v>
      </c>
      <c r="H11" s="9" t="s">
        <v>0</v>
      </c>
      <c r="I11" s="21">
        <f t="shared" ref="I11:I13" si="0">ROUND(G11*(1+$K$4),2)</f>
        <v>7.12</v>
      </c>
      <c r="J11" s="21">
        <f t="shared" ref="J11:J13" si="1">ROUND(F11*I11,2)</f>
        <v>71.2</v>
      </c>
      <c r="K11" s="119"/>
    </row>
    <row r="12" spans="1:11" ht="25.5" customHeight="1">
      <c r="A12" s="11" t="s">
        <v>171</v>
      </c>
      <c r="B12" s="12" t="s">
        <v>2</v>
      </c>
      <c r="C12" s="13">
        <v>101616</v>
      </c>
      <c r="D12" s="14" t="s">
        <v>165</v>
      </c>
      <c r="E12" s="13" t="s">
        <v>4</v>
      </c>
      <c r="F12" s="11">
        <v>11.25</v>
      </c>
      <c r="G12" s="23">
        <v>5.69</v>
      </c>
      <c r="H12" s="9" t="s">
        <v>0</v>
      </c>
      <c r="I12" s="21">
        <f t="shared" si="0"/>
        <v>7.02</v>
      </c>
      <c r="J12" s="21">
        <f t="shared" si="1"/>
        <v>78.98</v>
      </c>
      <c r="K12" s="119"/>
    </row>
    <row r="13" spans="1:11" ht="25.5" customHeight="1">
      <c r="A13" s="11" t="s">
        <v>172</v>
      </c>
      <c r="B13" s="12" t="s">
        <v>2</v>
      </c>
      <c r="C13" s="13">
        <v>94962</v>
      </c>
      <c r="D13" s="14" t="s">
        <v>148</v>
      </c>
      <c r="E13" s="13" t="s">
        <v>32</v>
      </c>
      <c r="F13" s="11">
        <v>2</v>
      </c>
      <c r="G13" s="23">
        <v>411.09</v>
      </c>
      <c r="H13" s="9" t="s">
        <v>0</v>
      </c>
      <c r="I13" s="21">
        <f t="shared" si="0"/>
        <v>507.24</v>
      </c>
      <c r="J13" s="21">
        <f t="shared" si="1"/>
        <v>1014.48</v>
      </c>
      <c r="K13" s="119"/>
    </row>
    <row r="14" spans="1:11" ht="35.25" customHeight="1">
      <c r="A14" s="11" t="s">
        <v>173</v>
      </c>
      <c r="B14" s="12" t="s">
        <v>2</v>
      </c>
      <c r="C14" s="13">
        <v>95957</v>
      </c>
      <c r="D14" s="14" t="s">
        <v>48</v>
      </c>
      <c r="E14" s="13" t="s">
        <v>32</v>
      </c>
      <c r="F14" s="11">
        <v>5</v>
      </c>
      <c r="G14" s="23">
        <v>3439.78</v>
      </c>
      <c r="H14" s="9" t="s">
        <v>0</v>
      </c>
      <c r="I14" s="21">
        <f t="shared" ref="I14:I15" si="2">ROUND(G14*(1+$K$4),2)</f>
        <v>4244.34</v>
      </c>
      <c r="J14" s="21">
        <f t="shared" ref="J14:J15" si="3">ROUND(F14*I14,2)</f>
        <v>21221.7</v>
      </c>
      <c r="K14" s="119"/>
    </row>
    <row r="15" spans="1:11" ht="35.25" customHeight="1">
      <c r="A15" s="11" t="s">
        <v>174</v>
      </c>
      <c r="B15" s="12" t="s">
        <v>2</v>
      </c>
      <c r="C15" s="13">
        <v>93368</v>
      </c>
      <c r="D15" s="14" t="s">
        <v>175</v>
      </c>
      <c r="E15" s="13" t="s">
        <v>32</v>
      </c>
      <c r="F15" s="11">
        <v>10</v>
      </c>
      <c r="G15" s="23">
        <v>16.43</v>
      </c>
      <c r="H15" s="9" t="s">
        <v>0</v>
      </c>
      <c r="I15" s="21">
        <f t="shared" si="2"/>
        <v>20.27</v>
      </c>
      <c r="J15" s="21">
        <f t="shared" si="3"/>
        <v>202.7</v>
      </c>
      <c r="K15" s="119"/>
    </row>
    <row r="16" spans="1:11" ht="22.5">
      <c r="A16" s="11" t="s">
        <v>244</v>
      </c>
      <c r="B16" s="12" t="s">
        <v>2</v>
      </c>
      <c r="C16" s="13">
        <v>101176</v>
      </c>
      <c r="D16" s="14" t="s">
        <v>245</v>
      </c>
      <c r="E16" s="13" t="s">
        <v>9</v>
      </c>
      <c r="F16" s="11">
        <v>24</v>
      </c>
      <c r="G16" s="23">
        <v>146.47</v>
      </c>
      <c r="H16" s="9" t="s">
        <v>0</v>
      </c>
      <c r="I16" s="21">
        <f t="shared" ref="I16" si="4">ROUND(G16*(1+$K$4),2)</f>
        <v>180.73</v>
      </c>
      <c r="J16" s="21">
        <f t="shared" ref="J16" si="5">ROUND(F16*I16,2)</f>
        <v>4337.5200000000004</v>
      </c>
    </row>
    <row r="17" spans="1:12">
      <c r="A17" s="5" t="s">
        <v>7</v>
      </c>
      <c r="B17" s="6" t="s">
        <v>2</v>
      </c>
      <c r="C17" s="7"/>
      <c r="D17" s="34" t="s">
        <v>8</v>
      </c>
      <c r="E17" s="35"/>
      <c r="F17" s="35"/>
      <c r="G17" s="35"/>
      <c r="H17" s="35"/>
      <c r="I17" s="36"/>
      <c r="J17" s="20">
        <f>SUM(J18:J27)</f>
        <v>435404.12999999995</v>
      </c>
    </row>
    <row r="18" spans="1:12" ht="34.5" customHeight="1">
      <c r="A18" s="11" t="s">
        <v>49</v>
      </c>
      <c r="B18" s="12" t="s">
        <v>2</v>
      </c>
      <c r="C18" s="13">
        <v>95957</v>
      </c>
      <c r="D18" s="14" t="s">
        <v>48</v>
      </c>
      <c r="E18" s="13" t="s">
        <v>32</v>
      </c>
      <c r="F18" s="11">
        <v>14.59</v>
      </c>
      <c r="G18" s="23">
        <v>3439.78</v>
      </c>
      <c r="H18" s="9" t="s">
        <v>0</v>
      </c>
      <c r="I18" s="21">
        <f t="shared" ref="I18:I27" si="6">ROUND(G18*(1+$K$4),2)</f>
        <v>4244.34</v>
      </c>
      <c r="J18" s="21">
        <f t="shared" ref="J18:J27" si="7">ROUND(F18*I18,2)</f>
        <v>61924.92</v>
      </c>
      <c r="L18" s="111"/>
    </row>
    <row r="19" spans="1:12" ht="34.5" customHeight="1">
      <c r="A19" s="8" t="s">
        <v>216</v>
      </c>
      <c r="B19" s="9" t="s">
        <v>2</v>
      </c>
      <c r="C19" s="10">
        <v>95969</v>
      </c>
      <c r="D19" s="14" t="s">
        <v>236</v>
      </c>
      <c r="E19" s="10" t="s">
        <v>32</v>
      </c>
      <c r="F19" s="8">
        <v>1.5</v>
      </c>
      <c r="G19" s="23">
        <v>3387.41</v>
      </c>
      <c r="H19" s="9" t="s">
        <v>0</v>
      </c>
      <c r="I19" s="21">
        <f t="shared" ref="I19:I20" si="8">ROUND(G19*(1+$K$4),2)</f>
        <v>4179.7299999999996</v>
      </c>
      <c r="J19" s="21">
        <f t="shared" ref="J19:J20" si="9">ROUND(F19*I19,2)</f>
        <v>6269.6</v>
      </c>
      <c r="L19" s="111"/>
    </row>
    <row r="20" spans="1:12" ht="34.5" customHeight="1">
      <c r="A20" s="8" t="s">
        <v>158</v>
      </c>
      <c r="B20" s="9" t="s">
        <v>2</v>
      </c>
      <c r="C20" s="10">
        <v>93188</v>
      </c>
      <c r="D20" s="14" t="s">
        <v>176</v>
      </c>
      <c r="E20" s="10" t="s">
        <v>9</v>
      </c>
      <c r="F20" s="8">
        <v>2</v>
      </c>
      <c r="G20" s="23">
        <v>93.94</v>
      </c>
      <c r="H20" s="9" t="s">
        <v>0</v>
      </c>
      <c r="I20" s="21">
        <f t="shared" si="8"/>
        <v>115.91</v>
      </c>
      <c r="J20" s="21">
        <f t="shared" si="9"/>
        <v>231.82</v>
      </c>
      <c r="L20" s="111"/>
    </row>
    <row r="21" spans="1:12" ht="22.5">
      <c r="A21" s="8" t="s">
        <v>217</v>
      </c>
      <c r="B21" s="9" t="s">
        <v>2</v>
      </c>
      <c r="C21" s="10">
        <v>102494</v>
      </c>
      <c r="D21" s="14" t="s">
        <v>291</v>
      </c>
      <c r="E21" s="10" t="s">
        <v>4</v>
      </c>
      <c r="F21" s="8">
        <v>71.540000000000006</v>
      </c>
      <c r="G21" s="23">
        <v>61.92</v>
      </c>
      <c r="H21" s="9" t="s">
        <v>0</v>
      </c>
      <c r="I21" s="21">
        <f t="shared" si="6"/>
        <v>76.400000000000006</v>
      </c>
      <c r="J21" s="21">
        <f t="shared" si="7"/>
        <v>5465.66</v>
      </c>
      <c r="L21" s="111"/>
    </row>
    <row r="22" spans="1:12" ht="33.75">
      <c r="A22" s="8" t="s">
        <v>218</v>
      </c>
      <c r="B22" s="9" t="s">
        <v>2</v>
      </c>
      <c r="C22" s="10">
        <v>100765</v>
      </c>
      <c r="D22" s="14" t="s">
        <v>197</v>
      </c>
      <c r="E22" s="10" t="s">
        <v>198</v>
      </c>
      <c r="F22" s="8">
        <v>3500</v>
      </c>
      <c r="G22" s="23">
        <v>21.03</v>
      </c>
      <c r="H22" s="9" t="s">
        <v>0</v>
      </c>
      <c r="I22" s="21">
        <f t="shared" si="6"/>
        <v>25.95</v>
      </c>
      <c r="J22" s="21">
        <f t="shared" si="7"/>
        <v>90825</v>
      </c>
    </row>
    <row r="23" spans="1:12" ht="33.75">
      <c r="A23" s="8" t="s">
        <v>237</v>
      </c>
      <c r="B23" s="9" t="s">
        <v>2</v>
      </c>
      <c r="C23" s="10">
        <v>100763</v>
      </c>
      <c r="D23" s="14" t="s">
        <v>199</v>
      </c>
      <c r="E23" s="10" t="s">
        <v>198</v>
      </c>
      <c r="F23" s="8">
        <v>10000</v>
      </c>
      <c r="G23" s="23">
        <v>21.19</v>
      </c>
      <c r="H23" s="9" t="s">
        <v>0</v>
      </c>
      <c r="I23" s="21">
        <f t="shared" ref="I23:I26" si="10">ROUND(G23*(1+$K$4),2)</f>
        <v>26.15</v>
      </c>
      <c r="J23" s="21">
        <f t="shared" ref="J23:J26" si="11">ROUND(F23*I23,2)</f>
        <v>261500</v>
      </c>
    </row>
    <row r="24" spans="1:12" ht="22.5">
      <c r="A24" s="8" t="s">
        <v>246</v>
      </c>
      <c r="B24" s="9" t="s">
        <v>2</v>
      </c>
      <c r="C24" s="10">
        <v>97650</v>
      </c>
      <c r="D24" s="14" t="s">
        <v>248</v>
      </c>
      <c r="E24" s="10" t="s">
        <v>4</v>
      </c>
      <c r="F24" s="8">
        <v>213.8</v>
      </c>
      <c r="G24" s="23">
        <v>3.84</v>
      </c>
      <c r="H24" s="9" t="s">
        <v>0</v>
      </c>
      <c r="I24" s="21">
        <f t="shared" ref="I24" si="12">ROUND(G24*(1+$K$4),2)</f>
        <v>4.74</v>
      </c>
      <c r="J24" s="21">
        <f t="shared" ref="J24" si="13">ROUND(F24*I24,2)</f>
        <v>1013.41</v>
      </c>
    </row>
    <row r="25" spans="1:12" ht="22.5">
      <c r="A25" s="8" t="s">
        <v>249</v>
      </c>
      <c r="B25" s="9" t="s">
        <v>2</v>
      </c>
      <c r="C25" s="10">
        <v>97659</v>
      </c>
      <c r="D25" s="14" t="s">
        <v>247</v>
      </c>
      <c r="E25" s="10" t="s">
        <v>24</v>
      </c>
      <c r="F25" s="8">
        <v>3</v>
      </c>
      <c r="G25" s="23">
        <v>243.47</v>
      </c>
      <c r="H25" s="9" t="s">
        <v>0</v>
      </c>
      <c r="I25" s="21">
        <f t="shared" si="10"/>
        <v>300.42</v>
      </c>
      <c r="J25" s="21">
        <f t="shared" si="11"/>
        <v>901.26</v>
      </c>
    </row>
    <row r="26" spans="1:12" ht="22.5">
      <c r="A26" s="8" t="s">
        <v>250</v>
      </c>
      <c r="B26" s="9" t="s">
        <v>2</v>
      </c>
      <c r="C26" s="10">
        <v>97642</v>
      </c>
      <c r="D26" s="14" t="s">
        <v>251</v>
      </c>
      <c r="E26" s="10" t="s">
        <v>4</v>
      </c>
      <c r="F26" s="8">
        <v>213.8</v>
      </c>
      <c r="G26" s="23">
        <v>2.59</v>
      </c>
      <c r="H26" s="9" t="s">
        <v>0</v>
      </c>
      <c r="I26" s="21">
        <f t="shared" si="10"/>
        <v>3.2</v>
      </c>
      <c r="J26" s="21">
        <f t="shared" si="11"/>
        <v>684.16</v>
      </c>
    </row>
    <row r="27" spans="1:12" ht="22.5">
      <c r="A27" s="8" t="s">
        <v>306</v>
      </c>
      <c r="B27" s="9" t="s">
        <v>2</v>
      </c>
      <c r="C27" s="10">
        <v>98547</v>
      </c>
      <c r="D27" s="14" t="s">
        <v>150</v>
      </c>
      <c r="E27" s="10" t="s">
        <v>4</v>
      </c>
      <c r="F27" s="8">
        <v>30</v>
      </c>
      <c r="G27" s="23">
        <v>177.98</v>
      </c>
      <c r="H27" s="9" t="s">
        <v>0</v>
      </c>
      <c r="I27" s="21">
        <f t="shared" si="6"/>
        <v>219.61</v>
      </c>
      <c r="J27" s="21">
        <f t="shared" si="7"/>
        <v>6588.3</v>
      </c>
    </row>
    <row r="28" spans="1:12">
      <c r="A28" s="128" t="s">
        <v>50</v>
      </c>
      <c r="B28" s="128"/>
      <c r="C28" s="37" t="s">
        <v>205</v>
      </c>
      <c r="D28" s="38"/>
      <c r="E28" s="38"/>
      <c r="F28" s="38"/>
      <c r="G28" s="38"/>
      <c r="H28" s="38"/>
      <c r="I28" s="39"/>
      <c r="J28" s="19">
        <f>J29</f>
        <v>31456.6</v>
      </c>
    </row>
    <row r="29" spans="1:12">
      <c r="A29" s="5" t="s">
        <v>10</v>
      </c>
      <c r="B29" s="6" t="s">
        <v>2</v>
      </c>
      <c r="C29" s="7"/>
      <c r="D29" s="34" t="s">
        <v>290</v>
      </c>
      <c r="E29" s="35"/>
      <c r="F29" s="35"/>
      <c r="G29" s="35"/>
      <c r="H29" s="35"/>
      <c r="I29" s="36"/>
      <c r="J29" s="20">
        <f>SUM(J30:J36)</f>
        <v>31456.6</v>
      </c>
    </row>
    <row r="30" spans="1:12" ht="22.5">
      <c r="A30" s="11" t="s">
        <v>51</v>
      </c>
      <c r="B30" s="12" t="s">
        <v>2</v>
      </c>
      <c r="C30" s="13">
        <v>97633</v>
      </c>
      <c r="D30" s="14" t="s">
        <v>195</v>
      </c>
      <c r="E30" s="13" t="s">
        <v>4</v>
      </c>
      <c r="F30" s="11">
        <v>180</v>
      </c>
      <c r="G30" s="23">
        <v>19.97</v>
      </c>
      <c r="H30" s="9" t="s">
        <v>0</v>
      </c>
      <c r="I30" s="21">
        <f>ROUND(G30*(1+$K$4),2)</f>
        <v>24.64</v>
      </c>
      <c r="J30" s="21">
        <f>ROUND(F30*I30,2)</f>
        <v>4435.2</v>
      </c>
    </row>
    <row r="31" spans="1:12" ht="33.75">
      <c r="A31" s="11" t="s">
        <v>219</v>
      </c>
      <c r="B31" s="12" t="s">
        <v>2</v>
      </c>
      <c r="C31" s="13">
        <v>87269</v>
      </c>
      <c r="D31" s="14" t="s">
        <v>57</v>
      </c>
      <c r="E31" s="13" t="s">
        <v>4</v>
      </c>
      <c r="F31" s="11">
        <v>100</v>
      </c>
      <c r="G31" s="23">
        <v>54.81</v>
      </c>
      <c r="H31" s="9" t="s">
        <v>0</v>
      </c>
      <c r="I31" s="21">
        <f t="shared" ref="I31" si="14">ROUND(G31*(1+$K$4),2)</f>
        <v>67.63</v>
      </c>
      <c r="J31" s="21">
        <f t="shared" ref="J31" si="15">ROUND(F31*I31,2)</f>
        <v>6763</v>
      </c>
    </row>
    <row r="32" spans="1:12" ht="33.75">
      <c r="A32" s="11" t="s">
        <v>220</v>
      </c>
      <c r="B32" s="12" t="s">
        <v>2</v>
      </c>
      <c r="C32" s="13">
        <v>87262</v>
      </c>
      <c r="D32" s="14" t="s">
        <v>177</v>
      </c>
      <c r="E32" s="13" t="s">
        <v>4</v>
      </c>
      <c r="F32" s="11">
        <v>80</v>
      </c>
      <c r="G32" s="23">
        <v>131.97999999999999</v>
      </c>
      <c r="H32" s="9" t="s">
        <v>0</v>
      </c>
      <c r="I32" s="21">
        <f>ROUND(G32*(1+$K$4),2)</f>
        <v>162.85</v>
      </c>
      <c r="J32" s="21">
        <f>ROUND(F32*I32,2)</f>
        <v>13028</v>
      </c>
    </row>
    <row r="33" spans="1:14" ht="33.75">
      <c r="A33" s="11" t="s">
        <v>221</v>
      </c>
      <c r="B33" s="12" t="s">
        <v>2</v>
      </c>
      <c r="C33" s="13">
        <v>103325</v>
      </c>
      <c r="D33" s="14" t="s">
        <v>151</v>
      </c>
      <c r="E33" s="13" t="s">
        <v>4</v>
      </c>
      <c r="F33" s="11">
        <v>40</v>
      </c>
      <c r="G33" s="23">
        <v>91.96</v>
      </c>
      <c r="H33" s="9" t="s">
        <v>0</v>
      </c>
      <c r="I33" s="21">
        <f>ROUND(G33*(1+$K$4),2)</f>
        <v>113.47</v>
      </c>
      <c r="J33" s="21">
        <f>ROUND(F33*I33,2)</f>
        <v>4538.8</v>
      </c>
    </row>
    <row r="34" spans="1:14" ht="33.75">
      <c r="A34" s="11" t="s">
        <v>286</v>
      </c>
      <c r="B34" s="12" t="s">
        <v>2</v>
      </c>
      <c r="C34" s="13">
        <v>87879</v>
      </c>
      <c r="D34" s="14" t="s">
        <v>178</v>
      </c>
      <c r="E34" s="13" t="s">
        <v>4</v>
      </c>
      <c r="F34" s="11">
        <v>40</v>
      </c>
      <c r="G34" s="23">
        <v>4.24</v>
      </c>
      <c r="H34" s="9" t="s">
        <v>0</v>
      </c>
      <c r="I34" s="21">
        <f>ROUND(G34*(1+$K$4),2)</f>
        <v>5.23</v>
      </c>
      <c r="J34" s="21">
        <f>ROUND(F34*I34,2)</f>
        <v>209.2</v>
      </c>
    </row>
    <row r="35" spans="1:14" ht="45">
      <c r="A35" s="11" t="s">
        <v>287</v>
      </c>
      <c r="B35" s="12" t="s">
        <v>2</v>
      </c>
      <c r="C35" s="13">
        <v>87529</v>
      </c>
      <c r="D35" s="14" t="s">
        <v>55</v>
      </c>
      <c r="E35" s="13" t="s">
        <v>4</v>
      </c>
      <c r="F35" s="11">
        <v>40</v>
      </c>
      <c r="G35" s="23">
        <v>35.29</v>
      </c>
      <c r="H35" s="9" t="s">
        <v>0</v>
      </c>
      <c r="I35" s="21">
        <f>ROUND(G35*(1+$K$4),2)</f>
        <v>43.54</v>
      </c>
      <c r="J35" s="21">
        <f>ROUND(F35*I35,2)</f>
        <v>1741.6</v>
      </c>
    </row>
    <row r="36" spans="1:14" ht="22.5">
      <c r="A36" s="11" t="s">
        <v>288</v>
      </c>
      <c r="B36" s="12" t="s">
        <v>2</v>
      </c>
      <c r="C36" s="13">
        <v>95626</v>
      </c>
      <c r="D36" s="14" t="s">
        <v>152</v>
      </c>
      <c r="E36" s="13" t="s">
        <v>4</v>
      </c>
      <c r="F36" s="11">
        <v>40</v>
      </c>
      <c r="G36" s="23">
        <v>15.01</v>
      </c>
      <c r="H36" s="9" t="s">
        <v>0</v>
      </c>
      <c r="I36" s="21">
        <f>ROUND(G36*(1+$K$4),2)</f>
        <v>18.52</v>
      </c>
      <c r="J36" s="21">
        <f>ROUND(F36*I36,2)</f>
        <v>740.8</v>
      </c>
    </row>
    <row r="37" spans="1:14">
      <c r="A37" s="128" t="s">
        <v>52</v>
      </c>
      <c r="B37" s="128"/>
      <c r="C37" s="37" t="s">
        <v>206</v>
      </c>
      <c r="D37" s="38"/>
      <c r="E37" s="38"/>
      <c r="F37" s="38"/>
      <c r="G37" s="38"/>
      <c r="H37" s="38"/>
      <c r="I37" s="39"/>
      <c r="J37" s="19">
        <f>J38+J57+J61</f>
        <v>800508.37000000011</v>
      </c>
    </row>
    <row r="38" spans="1:14">
      <c r="A38" s="5" t="s">
        <v>11</v>
      </c>
      <c r="B38" s="6" t="s">
        <v>2</v>
      </c>
      <c r="C38" s="7"/>
      <c r="D38" s="34" t="s">
        <v>192</v>
      </c>
      <c r="E38" s="35"/>
      <c r="F38" s="35"/>
      <c r="G38" s="35"/>
      <c r="H38" s="35"/>
      <c r="I38" s="36"/>
      <c r="J38" s="20">
        <f>SUM(J39:J56)</f>
        <v>720161.42</v>
      </c>
      <c r="K38" s="119"/>
      <c r="L38" s="123"/>
      <c r="M38" s="124"/>
      <c r="N38" s="125"/>
    </row>
    <row r="39" spans="1:14" ht="33.75">
      <c r="A39" s="11" t="s">
        <v>53</v>
      </c>
      <c r="B39" s="12" t="s">
        <v>2</v>
      </c>
      <c r="C39" s="13">
        <v>94995</v>
      </c>
      <c r="D39" s="14" t="s">
        <v>149</v>
      </c>
      <c r="E39" s="13" t="s">
        <v>4</v>
      </c>
      <c r="F39" s="11">
        <v>3089.69</v>
      </c>
      <c r="G39" s="23">
        <v>98.14</v>
      </c>
      <c r="H39" s="9" t="s">
        <v>0</v>
      </c>
      <c r="I39" s="21">
        <f t="shared" ref="I39:I56" si="16">ROUND(G39*(1+$K$4),2)</f>
        <v>121.09</v>
      </c>
      <c r="J39" s="21">
        <f t="shared" ref="J39:J56" si="17">ROUND(F39*I39,2)</f>
        <v>374130.56</v>
      </c>
      <c r="L39" s="113"/>
      <c r="M39" s="114"/>
      <c r="N39" s="115"/>
    </row>
    <row r="40" spans="1:14" ht="22.5">
      <c r="A40" s="11" t="s">
        <v>159</v>
      </c>
      <c r="B40" s="12" t="s">
        <v>2</v>
      </c>
      <c r="C40" s="13" t="s">
        <v>273</v>
      </c>
      <c r="D40" s="14" t="s">
        <v>276</v>
      </c>
      <c r="E40" s="13" t="s">
        <v>9</v>
      </c>
      <c r="F40" s="11">
        <v>631.65</v>
      </c>
      <c r="G40" s="23">
        <v>68.13</v>
      </c>
      <c r="H40" s="9" t="s">
        <v>0</v>
      </c>
      <c r="I40" s="21">
        <f t="shared" si="16"/>
        <v>84.07</v>
      </c>
      <c r="J40" s="21">
        <f t="shared" si="17"/>
        <v>53102.82</v>
      </c>
      <c r="L40" s="113"/>
      <c r="M40" s="114"/>
      <c r="N40" s="115"/>
    </row>
    <row r="41" spans="1:14" ht="22.5">
      <c r="A41" s="11" t="s">
        <v>222</v>
      </c>
      <c r="B41" s="12" t="s">
        <v>2</v>
      </c>
      <c r="C41" s="13" t="s">
        <v>274</v>
      </c>
      <c r="D41" s="14" t="s">
        <v>275</v>
      </c>
      <c r="E41" s="13" t="s">
        <v>9</v>
      </c>
      <c r="F41" s="11">
        <v>82.67</v>
      </c>
      <c r="G41" s="23">
        <v>106.4</v>
      </c>
      <c r="H41" s="9" t="s">
        <v>0</v>
      </c>
      <c r="I41" s="21">
        <f t="shared" ref="I41" si="18">ROUND(G41*(1+$K$4),2)</f>
        <v>131.29</v>
      </c>
      <c r="J41" s="21">
        <f t="shared" ref="J41" si="19">ROUND(F41*I41,2)</f>
        <v>10853.74</v>
      </c>
      <c r="L41" s="113"/>
      <c r="M41" s="114"/>
      <c r="N41" s="115"/>
    </row>
    <row r="42" spans="1:14" ht="22.5">
      <c r="A42" s="11" t="s">
        <v>239</v>
      </c>
      <c r="B42" s="12" t="s">
        <v>2</v>
      </c>
      <c r="C42" s="13" t="s">
        <v>271</v>
      </c>
      <c r="D42" s="14" t="s">
        <v>272</v>
      </c>
      <c r="E42" s="13" t="s">
        <v>9</v>
      </c>
      <c r="F42" s="11">
        <v>207.52</v>
      </c>
      <c r="G42" s="23">
        <v>156.04</v>
      </c>
      <c r="H42" s="9" t="s">
        <v>0</v>
      </c>
      <c r="I42" s="21">
        <f t="shared" si="16"/>
        <v>192.54</v>
      </c>
      <c r="J42" s="21">
        <f t="shared" si="17"/>
        <v>39955.9</v>
      </c>
      <c r="L42" s="110"/>
      <c r="M42" s="111"/>
      <c r="N42" s="112"/>
    </row>
    <row r="43" spans="1:14" ht="22.5">
      <c r="A43" s="11" t="s">
        <v>241</v>
      </c>
      <c r="B43" s="12" t="s">
        <v>2</v>
      </c>
      <c r="C43" s="10">
        <v>91525</v>
      </c>
      <c r="D43" s="14" t="s">
        <v>292</v>
      </c>
      <c r="E43" s="13" t="s">
        <v>4</v>
      </c>
      <c r="F43" s="11">
        <v>361.58</v>
      </c>
      <c r="G43" s="23">
        <v>5.24</v>
      </c>
      <c r="H43" s="9" t="s">
        <v>0</v>
      </c>
      <c r="I43" s="21">
        <f t="shared" ref="I43" si="20">ROUND(G43*(1+$K$4),2)</f>
        <v>6.47</v>
      </c>
      <c r="J43" s="21">
        <f t="shared" ref="J43" si="21">ROUND(F43*I43,2)</f>
        <v>2339.42</v>
      </c>
      <c r="L43" s="110"/>
      <c r="M43" s="111"/>
      <c r="N43" s="112"/>
    </row>
    <row r="44" spans="1:14" ht="22.5">
      <c r="A44" s="11" t="s">
        <v>304</v>
      </c>
      <c r="B44" s="12" t="s">
        <v>2</v>
      </c>
      <c r="C44" s="13">
        <v>95626</v>
      </c>
      <c r="D44" s="14" t="s">
        <v>152</v>
      </c>
      <c r="E44" s="13" t="s">
        <v>4</v>
      </c>
      <c r="F44" s="11">
        <v>361.58</v>
      </c>
      <c r="G44" s="23">
        <v>15.01</v>
      </c>
      <c r="H44" s="9" t="s">
        <v>0</v>
      </c>
      <c r="I44" s="21">
        <f t="shared" ref="I44" si="22">ROUND(G44*(1+$K$4),2)</f>
        <v>18.52</v>
      </c>
      <c r="J44" s="21">
        <f t="shared" ref="J44" si="23">ROUND(F44*I44,2)</f>
        <v>6696.46</v>
      </c>
      <c r="L44" s="111"/>
      <c r="M44" s="111"/>
      <c r="N44" s="111"/>
    </row>
    <row r="45" spans="1:14" ht="22.5">
      <c r="A45" s="11" t="s">
        <v>305</v>
      </c>
      <c r="B45" s="12" t="s">
        <v>2</v>
      </c>
      <c r="C45" s="13">
        <v>88415</v>
      </c>
      <c r="D45" s="14" t="s">
        <v>283</v>
      </c>
      <c r="E45" s="13" t="s">
        <v>4</v>
      </c>
      <c r="F45" s="11">
        <v>361.58</v>
      </c>
      <c r="G45" s="23">
        <v>2.8</v>
      </c>
      <c r="H45" s="9" t="s">
        <v>0</v>
      </c>
      <c r="I45" s="21">
        <f t="shared" ref="I45" si="24">ROUND(G45*(1+$K$4),2)</f>
        <v>3.45</v>
      </c>
      <c r="J45" s="21">
        <f t="shared" ref="J45" si="25">ROUND(F45*I45,2)</f>
        <v>1247.45</v>
      </c>
    </row>
    <row r="46" spans="1:14" ht="22.5">
      <c r="A46" s="11" t="s">
        <v>257</v>
      </c>
      <c r="B46" s="12" t="s">
        <v>2</v>
      </c>
      <c r="C46" s="13">
        <v>96622</v>
      </c>
      <c r="D46" s="14" t="s">
        <v>254</v>
      </c>
      <c r="E46" s="13" t="s">
        <v>32</v>
      </c>
      <c r="F46" s="11">
        <v>50</v>
      </c>
      <c r="G46" s="23">
        <v>155.88</v>
      </c>
      <c r="H46" s="9" t="s">
        <v>0</v>
      </c>
      <c r="I46" s="21">
        <f t="shared" ref="I46" si="26">ROUND(G46*(1+$K$4),2)</f>
        <v>192.34</v>
      </c>
      <c r="J46" s="21">
        <f t="shared" ref="J46" si="27">ROUND(F46*I46,2)</f>
        <v>9617</v>
      </c>
    </row>
    <row r="47" spans="1:14" ht="33.75">
      <c r="A47" s="11" t="s">
        <v>258</v>
      </c>
      <c r="B47" s="12" t="s">
        <v>2</v>
      </c>
      <c r="C47" s="13">
        <v>100981</v>
      </c>
      <c r="D47" s="14" t="s">
        <v>240</v>
      </c>
      <c r="E47" s="13" t="s">
        <v>32</v>
      </c>
      <c r="F47" s="11">
        <v>30</v>
      </c>
      <c r="G47" s="23">
        <v>8.56</v>
      </c>
      <c r="H47" s="9" t="s">
        <v>0</v>
      </c>
      <c r="I47" s="21">
        <f t="shared" ref="I47:I55" si="28">ROUND(G47*(1+$K$4),2)</f>
        <v>10.56</v>
      </c>
      <c r="J47" s="21">
        <f t="shared" ref="J47:J55" si="29">ROUND(F47*I47,2)</f>
        <v>316.8</v>
      </c>
    </row>
    <row r="48" spans="1:14" ht="22.5">
      <c r="A48" s="11" t="s">
        <v>259</v>
      </c>
      <c r="B48" s="12" t="s">
        <v>2</v>
      </c>
      <c r="C48" s="13">
        <v>370</v>
      </c>
      <c r="D48" s="14" t="s">
        <v>196</v>
      </c>
      <c r="E48" s="13" t="s">
        <v>32</v>
      </c>
      <c r="F48" s="11">
        <v>52.8</v>
      </c>
      <c r="G48" s="23">
        <v>150</v>
      </c>
      <c r="H48" s="9" t="s">
        <v>0</v>
      </c>
      <c r="I48" s="21">
        <f t="shared" si="28"/>
        <v>185.09</v>
      </c>
      <c r="J48" s="21">
        <f t="shared" si="29"/>
        <v>9772.75</v>
      </c>
    </row>
    <row r="49" spans="1:11" ht="22.5">
      <c r="A49" s="11" t="s">
        <v>260</v>
      </c>
      <c r="B49" s="12" t="s">
        <v>2</v>
      </c>
      <c r="C49" s="13" t="s">
        <v>280</v>
      </c>
      <c r="D49" s="14" t="s">
        <v>255</v>
      </c>
      <c r="E49" s="13" t="s">
        <v>4</v>
      </c>
      <c r="F49" s="11">
        <v>3089.69</v>
      </c>
      <c r="G49" s="23">
        <v>14.57</v>
      </c>
      <c r="H49" s="9" t="s">
        <v>0</v>
      </c>
      <c r="I49" s="21">
        <f t="shared" si="28"/>
        <v>17.98</v>
      </c>
      <c r="J49" s="21">
        <f t="shared" si="29"/>
        <v>55552.63</v>
      </c>
    </row>
    <row r="50" spans="1:11" ht="22.5">
      <c r="A50" s="11" t="s">
        <v>281</v>
      </c>
      <c r="B50" s="12" t="s">
        <v>2</v>
      </c>
      <c r="C50" s="13">
        <v>97113</v>
      </c>
      <c r="D50" s="14" t="s">
        <v>256</v>
      </c>
      <c r="E50" s="13" t="s">
        <v>4</v>
      </c>
      <c r="F50" s="11">
        <v>3089.69</v>
      </c>
      <c r="G50" s="23">
        <v>2.0499999999999998</v>
      </c>
      <c r="H50" s="9" t="s">
        <v>0</v>
      </c>
      <c r="I50" s="21">
        <f t="shared" si="28"/>
        <v>2.5299999999999998</v>
      </c>
      <c r="J50" s="21">
        <f t="shared" si="29"/>
        <v>7816.92</v>
      </c>
    </row>
    <row r="51" spans="1:11" ht="33.75">
      <c r="A51" s="11" t="s">
        <v>282</v>
      </c>
      <c r="B51" s="12" t="s">
        <v>2</v>
      </c>
      <c r="C51" s="13">
        <v>92480</v>
      </c>
      <c r="D51" s="14" t="s">
        <v>284</v>
      </c>
      <c r="E51" s="13" t="s">
        <v>4</v>
      </c>
      <c r="F51" s="11">
        <v>51.13</v>
      </c>
      <c r="G51" s="23">
        <v>364.21</v>
      </c>
      <c r="H51" s="9" t="s">
        <v>0</v>
      </c>
      <c r="I51" s="21">
        <f t="shared" si="28"/>
        <v>449.4</v>
      </c>
      <c r="J51" s="21">
        <f t="shared" si="29"/>
        <v>22977.82</v>
      </c>
    </row>
    <row r="52" spans="1:11" ht="22.5">
      <c r="A52" s="11" t="s">
        <v>285</v>
      </c>
      <c r="B52" s="12" t="s">
        <v>2</v>
      </c>
      <c r="C52" s="13">
        <v>92480</v>
      </c>
      <c r="D52" s="14" t="s">
        <v>293</v>
      </c>
      <c r="E52" s="13" t="s">
        <v>4</v>
      </c>
      <c r="F52" s="11">
        <v>7.67</v>
      </c>
      <c r="G52" s="23">
        <v>3.89</v>
      </c>
      <c r="H52" s="9" t="s">
        <v>0</v>
      </c>
      <c r="I52" s="21">
        <f t="shared" si="28"/>
        <v>4.8</v>
      </c>
      <c r="J52" s="21">
        <f t="shared" si="29"/>
        <v>36.82</v>
      </c>
    </row>
    <row r="53" spans="1:11" ht="22.5">
      <c r="A53" s="11" t="s">
        <v>312</v>
      </c>
      <c r="B53" s="12" t="s">
        <v>2</v>
      </c>
      <c r="C53" s="13">
        <v>95626</v>
      </c>
      <c r="D53" s="14" t="s">
        <v>152</v>
      </c>
      <c r="E53" s="13" t="s">
        <v>4</v>
      </c>
      <c r="F53" s="11">
        <v>51.13</v>
      </c>
      <c r="G53" s="23">
        <v>15.01</v>
      </c>
      <c r="H53" s="9" t="s">
        <v>0</v>
      </c>
      <c r="I53" s="21">
        <f t="shared" si="28"/>
        <v>18.52</v>
      </c>
      <c r="J53" s="21">
        <f t="shared" si="29"/>
        <v>946.93</v>
      </c>
    </row>
    <row r="54" spans="1:11" ht="33.75">
      <c r="A54" s="11" t="s">
        <v>314</v>
      </c>
      <c r="B54" s="12" t="s">
        <v>2</v>
      </c>
      <c r="C54" s="13">
        <v>94995</v>
      </c>
      <c r="D54" s="14" t="s">
        <v>149</v>
      </c>
      <c r="E54" s="13" t="s">
        <v>4</v>
      </c>
      <c r="F54" s="11">
        <v>364</v>
      </c>
      <c r="G54" s="23">
        <v>98.14</v>
      </c>
      <c r="H54" s="9" t="s">
        <v>0</v>
      </c>
      <c r="I54" s="21">
        <f t="shared" si="28"/>
        <v>121.09</v>
      </c>
      <c r="J54" s="21">
        <f t="shared" si="29"/>
        <v>44076.76</v>
      </c>
    </row>
    <row r="55" spans="1:11" ht="22.5">
      <c r="A55" s="11" t="s">
        <v>315</v>
      </c>
      <c r="B55" s="12" t="s">
        <v>2</v>
      </c>
      <c r="C55" s="13">
        <v>97113</v>
      </c>
      <c r="D55" s="14" t="s">
        <v>256</v>
      </c>
      <c r="E55" s="13" t="s">
        <v>4</v>
      </c>
      <c r="F55" s="11">
        <v>364</v>
      </c>
      <c r="G55" s="23">
        <v>2.0499999999999998</v>
      </c>
      <c r="H55" s="9" t="s">
        <v>0</v>
      </c>
      <c r="I55" s="21">
        <f t="shared" si="28"/>
        <v>2.5299999999999998</v>
      </c>
      <c r="J55" s="21">
        <f t="shared" si="29"/>
        <v>920.92</v>
      </c>
    </row>
    <row r="56" spans="1:11" ht="101.25">
      <c r="A56" s="11" t="s">
        <v>316</v>
      </c>
      <c r="B56" s="12" t="s">
        <v>30</v>
      </c>
      <c r="C56" s="13"/>
      <c r="D56" s="14" t="s">
        <v>313</v>
      </c>
      <c r="E56" s="13" t="s">
        <v>4</v>
      </c>
      <c r="F56" s="11">
        <v>364</v>
      </c>
      <c r="G56" s="23">
        <v>177.67</v>
      </c>
      <c r="H56" s="9" t="s">
        <v>0</v>
      </c>
      <c r="I56" s="21">
        <f t="shared" si="16"/>
        <v>219.23</v>
      </c>
      <c r="J56" s="21">
        <f t="shared" si="17"/>
        <v>79799.72</v>
      </c>
    </row>
    <row r="57" spans="1:11">
      <c r="A57" s="5" t="s">
        <v>12</v>
      </c>
      <c r="B57" s="6" t="s">
        <v>2</v>
      </c>
      <c r="C57" s="7"/>
      <c r="D57" s="34" t="s">
        <v>13</v>
      </c>
      <c r="E57" s="35"/>
      <c r="F57" s="35"/>
      <c r="G57" s="35"/>
      <c r="H57" s="35"/>
      <c r="I57" s="36"/>
      <c r="J57" s="20">
        <f>SUM(J58:J60)</f>
        <v>6754.2699999999995</v>
      </c>
      <c r="K57" s="119"/>
    </row>
    <row r="58" spans="1:11" ht="33.75">
      <c r="A58" s="11" t="s">
        <v>54</v>
      </c>
      <c r="B58" s="12" t="s">
        <v>2</v>
      </c>
      <c r="C58" s="13">
        <v>87879</v>
      </c>
      <c r="D58" s="14" t="s">
        <v>178</v>
      </c>
      <c r="E58" s="13" t="s">
        <v>4</v>
      </c>
      <c r="F58" s="11">
        <v>39</v>
      </c>
      <c r="G58" s="23">
        <v>4.24</v>
      </c>
      <c r="H58" s="9" t="s">
        <v>0</v>
      </c>
      <c r="I58" s="21">
        <f t="shared" ref="I58:I60" si="30">ROUND(G58*(1+$K$4),2)</f>
        <v>5.23</v>
      </c>
      <c r="J58" s="21">
        <f t="shared" ref="J58:J60" si="31">ROUND(F58*I58,2)</f>
        <v>203.97</v>
      </c>
    </row>
    <row r="59" spans="1:11" ht="45">
      <c r="A59" s="11" t="s">
        <v>190</v>
      </c>
      <c r="B59" s="12" t="s">
        <v>2</v>
      </c>
      <c r="C59" s="13">
        <v>87529</v>
      </c>
      <c r="D59" s="14" t="s">
        <v>55</v>
      </c>
      <c r="E59" s="13" t="s">
        <v>4</v>
      </c>
      <c r="F59" s="11">
        <v>39</v>
      </c>
      <c r="G59" s="23">
        <v>35.29</v>
      </c>
      <c r="H59" s="9" t="s">
        <v>0</v>
      </c>
      <c r="I59" s="21">
        <f t="shared" si="30"/>
        <v>43.54</v>
      </c>
      <c r="J59" s="21">
        <f t="shared" si="31"/>
        <v>1698.06</v>
      </c>
    </row>
    <row r="60" spans="1:11" ht="22.5">
      <c r="A60" s="11" t="s">
        <v>56</v>
      </c>
      <c r="B60" s="12" t="s">
        <v>2</v>
      </c>
      <c r="C60" s="13">
        <v>95626</v>
      </c>
      <c r="D60" s="14" t="s">
        <v>152</v>
      </c>
      <c r="E60" s="13" t="s">
        <v>4</v>
      </c>
      <c r="F60" s="11">
        <v>262</v>
      </c>
      <c r="G60" s="23">
        <v>15.01</v>
      </c>
      <c r="H60" s="9" t="s">
        <v>0</v>
      </c>
      <c r="I60" s="21">
        <f t="shared" si="30"/>
        <v>18.52</v>
      </c>
      <c r="J60" s="21">
        <f t="shared" si="31"/>
        <v>4852.24</v>
      </c>
    </row>
    <row r="61" spans="1:11">
      <c r="A61" s="5" t="s">
        <v>14</v>
      </c>
      <c r="B61" s="6" t="s">
        <v>2</v>
      </c>
      <c r="C61" s="7"/>
      <c r="D61" s="34" t="s">
        <v>15</v>
      </c>
      <c r="E61" s="35"/>
      <c r="F61" s="35"/>
      <c r="G61" s="35"/>
      <c r="H61" s="35"/>
      <c r="I61" s="36"/>
      <c r="J61" s="20">
        <f>SUM(J62:J64)</f>
        <v>73592.679999999993</v>
      </c>
    </row>
    <row r="62" spans="1:11" ht="22.5">
      <c r="A62" s="11" t="s">
        <v>58</v>
      </c>
      <c r="B62" s="12" t="s">
        <v>2</v>
      </c>
      <c r="C62" s="10">
        <v>103315</v>
      </c>
      <c r="D62" s="14" t="s">
        <v>261</v>
      </c>
      <c r="E62" s="13" t="s">
        <v>4</v>
      </c>
      <c r="F62" s="11">
        <v>157.94999999999999</v>
      </c>
      <c r="G62" s="23">
        <v>347.36</v>
      </c>
      <c r="H62" s="9" t="s">
        <v>0</v>
      </c>
      <c r="I62" s="21">
        <f t="shared" ref="I62:I63" si="32">ROUND(G62*(1+$K$4),2)</f>
        <v>428.61</v>
      </c>
      <c r="J62" s="21">
        <f t="shared" ref="J62:J63" si="33">ROUND(F62*I62,2)</f>
        <v>67698.95</v>
      </c>
    </row>
    <row r="63" spans="1:11" ht="22.5">
      <c r="A63" s="11" t="s">
        <v>294</v>
      </c>
      <c r="B63" s="12" t="s">
        <v>2</v>
      </c>
      <c r="C63" s="10">
        <v>102213</v>
      </c>
      <c r="D63" s="14" t="s">
        <v>295</v>
      </c>
      <c r="E63" s="13" t="s">
        <v>4</v>
      </c>
      <c r="F63" s="11">
        <v>157.94999999999999</v>
      </c>
      <c r="G63" s="23">
        <v>17.37</v>
      </c>
      <c r="H63" s="9" t="s">
        <v>0</v>
      </c>
      <c r="I63" s="21">
        <f t="shared" si="32"/>
        <v>21.43</v>
      </c>
      <c r="J63" s="21">
        <f t="shared" si="33"/>
        <v>3384.87</v>
      </c>
    </row>
    <row r="64" spans="1:11" ht="33.75">
      <c r="A64" s="11" t="s">
        <v>307</v>
      </c>
      <c r="B64" s="12" t="s">
        <v>2</v>
      </c>
      <c r="C64" s="10">
        <v>94449</v>
      </c>
      <c r="D64" s="14" t="s">
        <v>308</v>
      </c>
      <c r="E64" s="13" t="s">
        <v>4</v>
      </c>
      <c r="F64" s="11">
        <v>31.96</v>
      </c>
      <c r="G64" s="23">
        <v>63.62</v>
      </c>
      <c r="H64" s="9" t="s">
        <v>0</v>
      </c>
      <c r="I64" s="21">
        <f t="shared" ref="I64" si="34">ROUND(G64*(1+$K$4),2)</f>
        <v>78.5</v>
      </c>
      <c r="J64" s="21">
        <f t="shared" ref="J64" si="35">ROUND(F64*I64,2)</f>
        <v>2508.86</v>
      </c>
      <c r="K64" s="119"/>
    </row>
    <row r="65" spans="1:11">
      <c r="A65" s="128" t="s">
        <v>59</v>
      </c>
      <c r="B65" s="128"/>
      <c r="C65" s="37" t="s">
        <v>207</v>
      </c>
      <c r="D65" s="38"/>
      <c r="E65" s="38"/>
      <c r="F65" s="38"/>
      <c r="G65" s="38"/>
      <c r="H65" s="38"/>
      <c r="I65" s="39"/>
      <c r="J65" s="19">
        <f>J66+J68+J76</f>
        <v>271098.14</v>
      </c>
    </row>
    <row r="66" spans="1:11">
      <c r="A66" s="5" t="s">
        <v>16</v>
      </c>
      <c r="B66" s="6" t="s">
        <v>2</v>
      </c>
      <c r="C66" s="7"/>
      <c r="D66" s="34" t="s">
        <v>202</v>
      </c>
      <c r="E66" s="35"/>
      <c r="F66" s="35"/>
      <c r="G66" s="35"/>
      <c r="H66" s="35"/>
      <c r="I66" s="36"/>
      <c r="J66" s="20">
        <f>SUM(J67:J67)</f>
        <v>1994.08</v>
      </c>
      <c r="K66" s="119"/>
    </row>
    <row r="67" spans="1:11" ht="45">
      <c r="A67" s="8" t="s">
        <v>223</v>
      </c>
      <c r="B67" s="9" t="s">
        <v>2</v>
      </c>
      <c r="C67" s="10">
        <v>94570</v>
      </c>
      <c r="D67" s="14" t="s">
        <v>179</v>
      </c>
      <c r="E67" s="13" t="s">
        <v>4</v>
      </c>
      <c r="F67" s="8">
        <v>4</v>
      </c>
      <c r="G67" s="23">
        <v>404.02</v>
      </c>
      <c r="H67" s="9" t="s">
        <v>0</v>
      </c>
      <c r="I67" s="21">
        <f t="shared" ref="I67" si="36">ROUND(G67*(1+$K$4),2)</f>
        <v>498.52</v>
      </c>
      <c r="J67" s="21">
        <f t="shared" ref="J67" si="37">ROUND(F67*I67,2)</f>
        <v>1994.08</v>
      </c>
    </row>
    <row r="68" spans="1:11">
      <c r="A68" s="5" t="s">
        <v>17</v>
      </c>
      <c r="B68" s="6" t="s">
        <v>2</v>
      </c>
      <c r="C68" s="7"/>
      <c r="D68" s="34" t="s">
        <v>180</v>
      </c>
      <c r="E68" s="35"/>
      <c r="F68" s="35"/>
      <c r="G68" s="35"/>
      <c r="H68" s="35"/>
      <c r="I68" s="36"/>
      <c r="J68" s="20">
        <f>SUM(J69:J75)</f>
        <v>190287.06000000003</v>
      </c>
    </row>
    <row r="69" spans="1:11" ht="33.75">
      <c r="A69" s="11" t="s">
        <v>60</v>
      </c>
      <c r="B69" s="12" t="s">
        <v>2</v>
      </c>
      <c r="C69" s="10">
        <v>92580</v>
      </c>
      <c r="D69" s="14" t="s">
        <v>164</v>
      </c>
      <c r="E69" s="13" t="s">
        <v>4</v>
      </c>
      <c r="F69" s="11">
        <v>720</v>
      </c>
      <c r="G69" s="23">
        <v>71.239999999999995</v>
      </c>
      <c r="H69" s="9" t="s">
        <v>0</v>
      </c>
      <c r="I69" s="21">
        <f t="shared" ref="I69:I70" si="38">ROUND(G69*(1+$K$4),2)</f>
        <v>87.9</v>
      </c>
      <c r="J69" s="21">
        <f t="shared" ref="J69:J70" si="39">ROUND(F69*I69,2)</f>
        <v>63288</v>
      </c>
      <c r="K69" s="120"/>
    </row>
    <row r="70" spans="1:11" ht="22.5">
      <c r="A70" s="11" t="s">
        <v>160</v>
      </c>
      <c r="B70" s="12" t="s">
        <v>2</v>
      </c>
      <c r="C70" s="10">
        <v>94227</v>
      </c>
      <c r="D70" s="14" t="s">
        <v>185</v>
      </c>
      <c r="E70" s="13" t="s">
        <v>9</v>
      </c>
      <c r="F70" s="11">
        <v>114</v>
      </c>
      <c r="G70" s="23">
        <v>72.86</v>
      </c>
      <c r="H70" s="9" t="s">
        <v>0</v>
      </c>
      <c r="I70" s="21">
        <f t="shared" si="38"/>
        <v>89.9</v>
      </c>
      <c r="J70" s="21">
        <f t="shared" si="39"/>
        <v>10248.6</v>
      </c>
    </row>
    <row r="71" spans="1:11" ht="22.5">
      <c r="A71" s="11" t="s">
        <v>224</v>
      </c>
      <c r="B71" s="12" t="s">
        <v>2</v>
      </c>
      <c r="C71" s="10">
        <v>94213</v>
      </c>
      <c r="D71" s="14" t="s">
        <v>163</v>
      </c>
      <c r="E71" s="13" t="s">
        <v>4</v>
      </c>
      <c r="F71" s="11">
        <v>720</v>
      </c>
      <c r="G71" s="23">
        <v>89.82</v>
      </c>
      <c r="H71" s="9" t="s">
        <v>0</v>
      </c>
      <c r="I71" s="21">
        <f t="shared" ref="I71:I75" si="40">ROUND(G71*(1+$K$4),2)</f>
        <v>110.83</v>
      </c>
      <c r="J71" s="21">
        <f t="shared" ref="J71:J75" si="41">ROUND(F71*I71,2)</f>
        <v>79797.600000000006</v>
      </c>
    </row>
    <row r="72" spans="1:11" ht="22.5">
      <c r="A72" s="11" t="s">
        <v>252</v>
      </c>
      <c r="B72" s="12" t="s">
        <v>2</v>
      </c>
      <c r="C72" s="10">
        <v>100327</v>
      </c>
      <c r="D72" s="14" t="s">
        <v>253</v>
      </c>
      <c r="E72" s="13" t="s">
        <v>9</v>
      </c>
      <c r="F72" s="11">
        <v>114</v>
      </c>
      <c r="G72" s="23">
        <v>61.67</v>
      </c>
      <c r="H72" s="9" t="s">
        <v>0</v>
      </c>
      <c r="I72" s="21">
        <f t="shared" si="40"/>
        <v>76.09</v>
      </c>
      <c r="J72" s="21">
        <f t="shared" si="41"/>
        <v>8674.26</v>
      </c>
    </row>
    <row r="73" spans="1:11" ht="56.25">
      <c r="A73" s="11" t="s">
        <v>266</v>
      </c>
      <c r="B73" s="12" t="s">
        <v>2</v>
      </c>
      <c r="C73" s="10">
        <v>91796</v>
      </c>
      <c r="D73" s="14" t="s">
        <v>243</v>
      </c>
      <c r="E73" s="13" t="s">
        <v>9</v>
      </c>
      <c r="F73" s="11">
        <v>70</v>
      </c>
      <c r="G73" s="23">
        <v>74</v>
      </c>
      <c r="H73" s="9" t="s">
        <v>0</v>
      </c>
      <c r="I73" s="21">
        <f t="shared" si="40"/>
        <v>91.31</v>
      </c>
      <c r="J73" s="21">
        <f t="shared" si="41"/>
        <v>6391.7</v>
      </c>
    </row>
    <row r="74" spans="1:11" ht="33.75">
      <c r="A74" s="11" t="s">
        <v>267</v>
      </c>
      <c r="B74" s="12" t="s">
        <v>2</v>
      </c>
      <c r="C74" s="10">
        <v>92833</v>
      </c>
      <c r="D74" s="14" t="s">
        <v>269</v>
      </c>
      <c r="E74" s="13" t="s">
        <v>9</v>
      </c>
      <c r="F74" s="11">
        <v>75</v>
      </c>
      <c r="G74" s="23">
        <v>208.46</v>
      </c>
      <c r="H74" s="9" t="s">
        <v>0</v>
      </c>
      <c r="I74" s="21">
        <f t="shared" ref="I74" si="42">ROUND(G74*(1+$K$4),2)</f>
        <v>257.22000000000003</v>
      </c>
      <c r="J74" s="21">
        <f t="shared" ref="J74" si="43">ROUND(F74*I74,2)</f>
        <v>19291.5</v>
      </c>
    </row>
    <row r="75" spans="1:11" ht="22.5">
      <c r="A75" s="11" t="s">
        <v>268</v>
      </c>
      <c r="B75" s="12" t="s">
        <v>2</v>
      </c>
      <c r="C75" s="10">
        <v>97933</v>
      </c>
      <c r="D75" s="14" t="s">
        <v>270</v>
      </c>
      <c r="E75" s="13" t="s">
        <v>24</v>
      </c>
      <c r="F75" s="11">
        <v>2</v>
      </c>
      <c r="G75" s="23">
        <v>1051.71</v>
      </c>
      <c r="H75" s="9" t="s">
        <v>0</v>
      </c>
      <c r="I75" s="21">
        <f t="shared" si="40"/>
        <v>1297.7</v>
      </c>
      <c r="J75" s="21">
        <f t="shared" si="41"/>
        <v>2595.4</v>
      </c>
    </row>
    <row r="76" spans="1:11">
      <c r="A76" s="5" t="s">
        <v>18</v>
      </c>
      <c r="B76" s="6" t="s">
        <v>2</v>
      </c>
      <c r="C76" s="7"/>
      <c r="D76" s="34" t="s">
        <v>208</v>
      </c>
      <c r="E76" s="35"/>
      <c r="F76" s="35"/>
      <c r="G76" s="35"/>
      <c r="H76" s="35"/>
      <c r="I76" s="36"/>
      <c r="J76" s="20">
        <f>SUM(J77:J79)</f>
        <v>78817</v>
      </c>
    </row>
    <row r="77" spans="1:11" ht="22.5">
      <c r="A77" s="8" t="s">
        <v>19</v>
      </c>
      <c r="B77" s="9" t="s">
        <v>2</v>
      </c>
      <c r="C77" s="10">
        <v>103946</v>
      </c>
      <c r="D77" s="14" t="s">
        <v>200</v>
      </c>
      <c r="E77" s="13" t="s">
        <v>4</v>
      </c>
      <c r="F77" s="8">
        <v>1800</v>
      </c>
      <c r="G77" s="23">
        <v>16.41</v>
      </c>
      <c r="H77" s="9" t="s">
        <v>0</v>
      </c>
      <c r="I77" s="21">
        <f t="shared" ref="I77:I78" si="44">ROUND(G77*(1+$K$4),2)</f>
        <v>20.25</v>
      </c>
      <c r="J77" s="21">
        <f t="shared" ref="J77:J78" si="45">ROUND(F77*I77,2)</f>
        <v>36450</v>
      </c>
    </row>
    <row r="78" spans="1:11">
      <c r="A78" s="8" t="s">
        <v>225</v>
      </c>
      <c r="B78" s="9" t="s">
        <v>2</v>
      </c>
      <c r="C78" s="10">
        <v>98509</v>
      </c>
      <c r="D78" s="14" t="s">
        <v>201</v>
      </c>
      <c r="E78" s="13" t="s">
        <v>24</v>
      </c>
      <c r="F78" s="8">
        <v>800</v>
      </c>
      <c r="G78" s="23">
        <v>33.01</v>
      </c>
      <c r="H78" s="9" t="s">
        <v>0</v>
      </c>
      <c r="I78" s="21">
        <f t="shared" si="44"/>
        <v>40.729999999999997</v>
      </c>
      <c r="J78" s="21">
        <f t="shared" si="45"/>
        <v>32584</v>
      </c>
    </row>
    <row r="79" spans="1:11" ht="22.5">
      <c r="A79" s="8" t="s">
        <v>278</v>
      </c>
      <c r="B79" s="9" t="s">
        <v>2</v>
      </c>
      <c r="C79" s="10">
        <v>98516</v>
      </c>
      <c r="D79" s="14" t="s">
        <v>279</v>
      </c>
      <c r="E79" s="13" t="s">
        <v>24</v>
      </c>
      <c r="F79" s="8">
        <v>25</v>
      </c>
      <c r="G79" s="23">
        <v>317.14</v>
      </c>
      <c r="H79" s="9" t="s">
        <v>0</v>
      </c>
      <c r="I79" s="21">
        <f t="shared" ref="I79" si="46">ROUND(G79*(1+$K$4),2)</f>
        <v>391.32</v>
      </c>
      <c r="J79" s="21">
        <f t="shared" ref="J79" si="47">ROUND(F79*I79,2)</f>
        <v>9783</v>
      </c>
    </row>
    <row r="80" spans="1:11">
      <c r="A80" s="128" t="s">
        <v>61</v>
      </c>
      <c r="B80" s="128"/>
      <c r="C80" s="37" t="s">
        <v>325</v>
      </c>
      <c r="D80" s="38"/>
      <c r="E80" s="38"/>
      <c r="F80" s="38"/>
      <c r="G80" s="38"/>
      <c r="H80" s="38"/>
      <c r="I80" s="39"/>
      <c r="J80" s="19">
        <f>J81+J96</f>
        <v>219783.01000000004</v>
      </c>
    </row>
    <row r="81" spans="1:12">
      <c r="A81" s="5" t="s">
        <v>20</v>
      </c>
      <c r="B81" s="6" t="s">
        <v>2</v>
      </c>
      <c r="C81" s="7"/>
      <c r="D81" s="34" t="s">
        <v>209</v>
      </c>
      <c r="E81" s="35"/>
      <c r="F81" s="35"/>
      <c r="G81" s="35"/>
      <c r="H81" s="35"/>
      <c r="I81" s="36"/>
      <c r="J81" s="20">
        <f>SUM(J82:J95)</f>
        <v>209253.08000000005</v>
      </c>
    </row>
    <row r="82" spans="1:12" ht="45">
      <c r="A82" s="8" t="s">
        <v>226</v>
      </c>
      <c r="B82" s="9" t="s">
        <v>2</v>
      </c>
      <c r="C82" s="13">
        <v>99837</v>
      </c>
      <c r="D82" s="14" t="s">
        <v>157</v>
      </c>
      <c r="E82" s="10" t="s">
        <v>9</v>
      </c>
      <c r="F82" s="8">
        <v>39.700000000000003</v>
      </c>
      <c r="G82" s="23">
        <v>591.30999999999995</v>
      </c>
      <c r="H82" s="9" t="s">
        <v>0</v>
      </c>
      <c r="I82" s="21">
        <f t="shared" ref="I82:I84" si="48">ROUND(G82*(1+$K$4),2)</f>
        <v>729.62</v>
      </c>
      <c r="J82" s="21">
        <f t="shared" ref="J82:J84" si="49">ROUND(F82*I82,2)</f>
        <v>28965.91</v>
      </c>
    </row>
    <row r="83" spans="1:12" ht="22.5">
      <c r="A83" s="8" t="s">
        <v>21</v>
      </c>
      <c r="B83" s="9" t="s">
        <v>2</v>
      </c>
      <c r="C83" s="13">
        <v>99855</v>
      </c>
      <c r="D83" s="14" t="s">
        <v>317</v>
      </c>
      <c r="E83" s="10" t="s">
        <v>9</v>
      </c>
      <c r="F83" s="8">
        <v>39.700000000000003</v>
      </c>
      <c r="G83" s="23">
        <v>107.61</v>
      </c>
      <c r="H83" s="9" t="s">
        <v>0</v>
      </c>
      <c r="I83" s="21">
        <f t="shared" ref="I83" si="50">ROUND(G83*(1+$K$4),2)</f>
        <v>132.78</v>
      </c>
      <c r="J83" s="21">
        <f t="shared" ref="J83" si="51">ROUND(F83*I83,2)</f>
        <v>5271.37</v>
      </c>
    </row>
    <row r="84" spans="1:12" ht="33.75">
      <c r="A84" s="8" t="s">
        <v>161</v>
      </c>
      <c r="B84" s="9" t="s">
        <v>2</v>
      </c>
      <c r="C84" s="10">
        <v>103310</v>
      </c>
      <c r="D84" s="14" t="s">
        <v>210</v>
      </c>
      <c r="E84" s="10" t="s">
        <v>24</v>
      </c>
      <c r="F84" s="8">
        <v>10</v>
      </c>
      <c r="G84" s="23">
        <v>1273.1099999999999</v>
      </c>
      <c r="H84" s="9" t="s">
        <v>0</v>
      </c>
      <c r="I84" s="21">
        <f t="shared" si="48"/>
        <v>1570.89</v>
      </c>
      <c r="J84" s="21">
        <f t="shared" si="49"/>
        <v>15708.9</v>
      </c>
    </row>
    <row r="85" spans="1:12" ht="22.5">
      <c r="A85" s="11" t="s">
        <v>227</v>
      </c>
      <c r="B85" s="12" t="s">
        <v>2</v>
      </c>
      <c r="C85" s="10">
        <v>6178</v>
      </c>
      <c r="D85" s="14" t="s">
        <v>211</v>
      </c>
      <c r="E85" s="13" t="s">
        <v>4</v>
      </c>
      <c r="F85" s="11">
        <v>62</v>
      </c>
      <c r="G85" s="23">
        <v>171.87</v>
      </c>
      <c r="H85" s="9" t="s">
        <v>0</v>
      </c>
      <c r="I85" s="21">
        <f t="shared" ref="I85:I95" si="52">ROUND(G85*(1+$K$4),2)</f>
        <v>212.07</v>
      </c>
      <c r="J85" s="21">
        <f t="shared" ref="J85:J95" si="53">ROUND(F85*I85,2)</f>
        <v>13148.34</v>
      </c>
    </row>
    <row r="86" spans="1:12" ht="33.75">
      <c r="A86" s="11" t="s">
        <v>228</v>
      </c>
      <c r="B86" s="12" t="s">
        <v>2</v>
      </c>
      <c r="C86" s="10">
        <v>103304</v>
      </c>
      <c r="D86" s="14" t="s">
        <v>212</v>
      </c>
      <c r="E86" s="13" t="s">
        <v>24</v>
      </c>
      <c r="F86" s="11">
        <v>25</v>
      </c>
      <c r="G86" s="23">
        <v>1234.76</v>
      </c>
      <c r="H86" s="9" t="s">
        <v>0</v>
      </c>
      <c r="I86" s="21">
        <f t="shared" si="52"/>
        <v>1523.57</v>
      </c>
      <c r="J86" s="21">
        <f t="shared" si="53"/>
        <v>38089.25</v>
      </c>
    </row>
    <row r="87" spans="1:12">
      <c r="A87" s="11" t="s">
        <v>186</v>
      </c>
      <c r="B87" s="12" t="s">
        <v>30</v>
      </c>
      <c r="C87" s="10"/>
      <c r="D87" s="14" t="s">
        <v>213</v>
      </c>
      <c r="E87" s="13" t="s">
        <v>24</v>
      </c>
      <c r="F87" s="11">
        <v>44</v>
      </c>
      <c r="G87" s="23">
        <v>66.900000000000006</v>
      </c>
      <c r="H87" s="9" t="s">
        <v>0</v>
      </c>
      <c r="I87" s="21">
        <f t="shared" si="52"/>
        <v>82.55</v>
      </c>
      <c r="J87" s="21">
        <f t="shared" si="53"/>
        <v>3632.2</v>
      </c>
    </row>
    <row r="88" spans="1:12" ht="45">
      <c r="A88" s="11" t="s">
        <v>238</v>
      </c>
      <c r="B88" s="12" t="s">
        <v>2</v>
      </c>
      <c r="C88" s="10">
        <v>102362</v>
      </c>
      <c r="D88" s="14" t="s">
        <v>296</v>
      </c>
      <c r="E88" s="13" t="s">
        <v>4</v>
      </c>
      <c r="F88" s="11">
        <v>428.76</v>
      </c>
      <c r="G88" s="23">
        <v>166.57</v>
      </c>
      <c r="H88" s="9" t="s">
        <v>0</v>
      </c>
      <c r="I88" s="21">
        <f t="shared" si="52"/>
        <v>205.53</v>
      </c>
      <c r="J88" s="21">
        <f t="shared" si="53"/>
        <v>88123.04</v>
      </c>
    </row>
    <row r="89" spans="1:12" ht="22.5">
      <c r="A89" s="11" t="s">
        <v>303</v>
      </c>
      <c r="B89" s="12" t="s">
        <v>2</v>
      </c>
      <c r="C89" s="13" t="s">
        <v>273</v>
      </c>
      <c r="D89" s="14" t="s">
        <v>276</v>
      </c>
      <c r="E89" s="13" t="s">
        <v>9</v>
      </c>
      <c r="F89" s="11">
        <v>72.42</v>
      </c>
      <c r="G89" s="23">
        <v>68.13</v>
      </c>
      <c r="H89" s="9" t="s">
        <v>0</v>
      </c>
      <c r="I89" s="21">
        <f t="shared" si="52"/>
        <v>84.07</v>
      </c>
      <c r="J89" s="21">
        <f t="shared" si="53"/>
        <v>6088.35</v>
      </c>
    </row>
    <row r="90" spans="1:12" ht="22.5">
      <c r="A90" s="11" t="s">
        <v>319</v>
      </c>
      <c r="B90" s="12" t="s">
        <v>2</v>
      </c>
      <c r="C90" s="10">
        <v>91525</v>
      </c>
      <c r="D90" s="14" t="s">
        <v>292</v>
      </c>
      <c r="E90" s="13" t="s">
        <v>4</v>
      </c>
      <c r="F90" s="11">
        <v>32.58</v>
      </c>
      <c r="G90" s="23">
        <v>5.24</v>
      </c>
      <c r="H90" s="9" t="s">
        <v>0</v>
      </c>
      <c r="I90" s="21">
        <f t="shared" si="52"/>
        <v>6.47</v>
      </c>
      <c r="J90" s="21">
        <f t="shared" si="53"/>
        <v>210.79</v>
      </c>
    </row>
    <row r="91" spans="1:12" ht="22.5">
      <c r="A91" s="11" t="s">
        <v>320</v>
      </c>
      <c r="B91" s="12" t="s">
        <v>2</v>
      </c>
      <c r="C91" s="13">
        <v>95626</v>
      </c>
      <c r="D91" s="14" t="s">
        <v>152</v>
      </c>
      <c r="E91" s="13" t="s">
        <v>4</v>
      </c>
      <c r="F91" s="11">
        <v>32.58</v>
      </c>
      <c r="G91" s="23">
        <v>15.01</v>
      </c>
      <c r="H91" s="9" t="s">
        <v>0</v>
      </c>
      <c r="I91" s="21">
        <f t="shared" si="52"/>
        <v>18.52</v>
      </c>
      <c r="J91" s="21">
        <f t="shared" si="53"/>
        <v>603.38</v>
      </c>
    </row>
    <row r="92" spans="1:12" ht="22.5">
      <c r="A92" s="11" t="s">
        <v>321</v>
      </c>
      <c r="B92" s="12" t="s">
        <v>2</v>
      </c>
      <c r="C92" s="13">
        <v>88415</v>
      </c>
      <c r="D92" s="14" t="s">
        <v>283</v>
      </c>
      <c r="E92" s="13" t="s">
        <v>4</v>
      </c>
      <c r="F92" s="11">
        <v>32.58</v>
      </c>
      <c r="G92" s="23">
        <v>2.8</v>
      </c>
      <c r="H92" s="9" t="s">
        <v>0</v>
      </c>
      <c r="I92" s="21">
        <f t="shared" ref="I92:I94" si="54">ROUND(G92*(1+$K$4),2)</f>
        <v>3.45</v>
      </c>
      <c r="J92" s="21">
        <f t="shared" ref="J92:J94" si="55">ROUND(F92*I92,2)</f>
        <v>112.4</v>
      </c>
      <c r="K92" s="119"/>
      <c r="L92" s="117"/>
    </row>
    <row r="93" spans="1:12" ht="22.5">
      <c r="A93" s="11" t="s">
        <v>322</v>
      </c>
      <c r="B93" s="12" t="s">
        <v>30</v>
      </c>
      <c r="C93" s="10"/>
      <c r="D93" s="14" t="s">
        <v>263</v>
      </c>
      <c r="E93" s="13" t="s">
        <v>24</v>
      </c>
      <c r="F93" s="11">
        <v>2</v>
      </c>
      <c r="G93" s="23">
        <v>2200</v>
      </c>
      <c r="H93" s="9" t="s">
        <v>0</v>
      </c>
      <c r="I93" s="21">
        <f t="shared" si="54"/>
        <v>2714.58</v>
      </c>
      <c r="J93" s="21">
        <f t="shared" si="55"/>
        <v>5429.16</v>
      </c>
    </row>
    <row r="94" spans="1:12" ht="22.5">
      <c r="A94" s="11" t="s">
        <v>323</v>
      </c>
      <c r="B94" s="12" t="s">
        <v>30</v>
      </c>
      <c r="C94" s="10"/>
      <c r="D94" s="14" t="s">
        <v>265</v>
      </c>
      <c r="E94" s="13" t="s">
        <v>24</v>
      </c>
      <c r="F94" s="11">
        <v>1</v>
      </c>
      <c r="G94" s="23">
        <v>850</v>
      </c>
      <c r="H94" s="9" t="s">
        <v>0</v>
      </c>
      <c r="I94" s="21">
        <f t="shared" si="54"/>
        <v>1048.82</v>
      </c>
      <c r="J94" s="21">
        <f t="shared" si="55"/>
        <v>1048.82</v>
      </c>
    </row>
    <row r="95" spans="1:12">
      <c r="A95" s="11" t="s">
        <v>324</v>
      </c>
      <c r="B95" s="12" t="s">
        <v>30</v>
      </c>
      <c r="C95" s="10"/>
      <c r="D95" s="14" t="s">
        <v>318</v>
      </c>
      <c r="E95" s="13" t="s">
        <v>4</v>
      </c>
      <c r="F95" s="11">
        <v>228.62</v>
      </c>
      <c r="G95" s="23">
        <v>10</v>
      </c>
      <c r="H95" s="9" t="s">
        <v>0</v>
      </c>
      <c r="I95" s="21">
        <f t="shared" si="52"/>
        <v>12.34</v>
      </c>
      <c r="J95" s="21">
        <f t="shared" si="53"/>
        <v>2821.17</v>
      </c>
    </row>
    <row r="96" spans="1:12">
      <c r="A96" s="5" t="s">
        <v>22</v>
      </c>
      <c r="B96" s="6" t="s">
        <v>2</v>
      </c>
      <c r="C96" s="7"/>
      <c r="D96" s="34" t="s">
        <v>214</v>
      </c>
      <c r="E96" s="35"/>
      <c r="F96" s="35"/>
      <c r="G96" s="35"/>
      <c r="H96" s="35"/>
      <c r="I96" s="36"/>
      <c r="J96" s="20">
        <f>SUM(J97:J106)</f>
        <v>10529.93</v>
      </c>
    </row>
    <row r="97" spans="1:12" ht="22.5">
      <c r="A97" s="11" t="s">
        <v>23</v>
      </c>
      <c r="B97" s="12" t="s">
        <v>2</v>
      </c>
      <c r="C97" s="13">
        <v>97663</v>
      </c>
      <c r="D97" s="14" t="s">
        <v>194</v>
      </c>
      <c r="E97" s="13" t="s">
        <v>24</v>
      </c>
      <c r="F97" s="11">
        <v>9</v>
      </c>
      <c r="G97" s="23">
        <v>10.47</v>
      </c>
      <c r="H97" s="9" t="s">
        <v>0</v>
      </c>
      <c r="I97" s="21">
        <f t="shared" ref="I97:I100" si="56">ROUND(G97*(1+$K$4),2)</f>
        <v>12.92</v>
      </c>
      <c r="J97" s="21">
        <f t="shared" ref="J97:J100" si="57">ROUND(F97*I97,2)</f>
        <v>116.28</v>
      </c>
    </row>
    <row r="98" spans="1:12" ht="33.75">
      <c r="A98" s="11" t="s">
        <v>162</v>
      </c>
      <c r="B98" s="12" t="s">
        <v>2</v>
      </c>
      <c r="C98" s="13">
        <v>95472</v>
      </c>
      <c r="D98" s="14" t="s">
        <v>153</v>
      </c>
      <c r="E98" s="13" t="s">
        <v>24</v>
      </c>
      <c r="F98" s="11">
        <v>2</v>
      </c>
      <c r="G98" s="23">
        <v>653.80999999999995</v>
      </c>
      <c r="H98" s="9" t="s">
        <v>0</v>
      </c>
      <c r="I98" s="21">
        <f t="shared" si="56"/>
        <v>806.74</v>
      </c>
      <c r="J98" s="21">
        <f t="shared" si="57"/>
        <v>1613.48</v>
      </c>
    </row>
    <row r="99" spans="1:12" ht="33.75">
      <c r="A99" s="11" t="s">
        <v>25</v>
      </c>
      <c r="B99" s="12" t="s">
        <v>2</v>
      </c>
      <c r="C99" s="10">
        <v>95470</v>
      </c>
      <c r="D99" s="14" t="s">
        <v>181</v>
      </c>
      <c r="E99" s="13" t="s">
        <v>24</v>
      </c>
      <c r="F99" s="11">
        <v>3</v>
      </c>
      <c r="G99" s="23">
        <v>280.14999999999998</v>
      </c>
      <c r="H99" s="9" t="s">
        <v>0</v>
      </c>
      <c r="I99" s="21">
        <f t="shared" ref="I99" si="58">ROUND(G99*(1+$K$4),2)</f>
        <v>345.68</v>
      </c>
      <c r="J99" s="21">
        <f t="shared" ref="J99" si="59">ROUND(F99*I99,2)</f>
        <v>1037.04</v>
      </c>
    </row>
    <row r="100" spans="1:12" ht="22.5">
      <c r="A100" s="8" t="s">
        <v>62</v>
      </c>
      <c r="B100" s="9" t="s">
        <v>2</v>
      </c>
      <c r="C100" s="10">
        <v>100849</v>
      </c>
      <c r="D100" s="14" t="s">
        <v>155</v>
      </c>
      <c r="E100" s="10" t="s">
        <v>24</v>
      </c>
      <c r="F100" s="8">
        <v>5</v>
      </c>
      <c r="G100" s="23">
        <v>43.95</v>
      </c>
      <c r="H100" s="9" t="s">
        <v>0</v>
      </c>
      <c r="I100" s="21">
        <f t="shared" si="56"/>
        <v>54.23</v>
      </c>
      <c r="J100" s="21">
        <f t="shared" si="57"/>
        <v>271.14999999999998</v>
      </c>
    </row>
    <row r="101" spans="1:12" ht="22.5">
      <c r="A101" s="8" t="s">
        <v>229</v>
      </c>
      <c r="B101" s="9" t="s">
        <v>2</v>
      </c>
      <c r="C101" s="10">
        <v>100858</v>
      </c>
      <c r="D101" s="14" t="s">
        <v>154</v>
      </c>
      <c r="E101" s="10" t="s">
        <v>24</v>
      </c>
      <c r="F101" s="8">
        <v>2</v>
      </c>
      <c r="G101" s="23">
        <v>579.98</v>
      </c>
      <c r="H101" s="9" t="s">
        <v>0</v>
      </c>
      <c r="I101" s="21">
        <f t="shared" ref="I101:I102" si="60">ROUND(G101*(1+$K$4),2)</f>
        <v>715.64</v>
      </c>
      <c r="J101" s="21">
        <f t="shared" ref="J101:J102" si="61">ROUND(F101*I101,2)</f>
        <v>1431.28</v>
      </c>
    </row>
    <row r="102" spans="1:12" ht="45">
      <c r="A102" s="8" t="s">
        <v>230</v>
      </c>
      <c r="B102" s="9" t="s">
        <v>2</v>
      </c>
      <c r="C102" s="13">
        <v>86942</v>
      </c>
      <c r="D102" s="14" t="s">
        <v>183</v>
      </c>
      <c r="E102" s="10" t="s">
        <v>24</v>
      </c>
      <c r="F102" s="8">
        <v>4</v>
      </c>
      <c r="G102" s="23">
        <v>247.05</v>
      </c>
      <c r="H102" s="9" t="s">
        <v>0</v>
      </c>
      <c r="I102" s="21">
        <f t="shared" si="60"/>
        <v>304.83</v>
      </c>
      <c r="J102" s="21">
        <f t="shared" si="61"/>
        <v>1219.32</v>
      </c>
    </row>
    <row r="103" spans="1:12" ht="22.5">
      <c r="A103" s="8" t="s">
        <v>262</v>
      </c>
      <c r="B103" s="9" t="s">
        <v>2</v>
      </c>
      <c r="C103" s="10">
        <v>95544</v>
      </c>
      <c r="D103" s="14" t="s">
        <v>156</v>
      </c>
      <c r="E103" s="10" t="s">
        <v>24</v>
      </c>
      <c r="F103" s="8">
        <v>2</v>
      </c>
      <c r="G103" s="23">
        <v>47.12</v>
      </c>
      <c r="H103" s="9" t="s">
        <v>0</v>
      </c>
      <c r="I103" s="21">
        <f t="shared" ref="I103" si="62">ROUND(G103*(1+$K$4),2)</f>
        <v>58.14</v>
      </c>
      <c r="J103" s="21">
        <f t="shared" ref="J103" si="63">ROUND(F103*I103,2)</f>
        <v>116.28</v>
      </c>
    </row>
    <row r="104" spans="1:12">
      <c r="A104" s="8" t="s">
        <v>264</v>
      </c>
      <c r="B104" s="9" t="s">
        <v>2</v>
      </c>
      <c r="C104" s="10">
        <v>95545</v>
      </c>
      <c r="D104" s="14" t="s">
        <v>182</v>
      </c>
      <c r="E104" s="10" t="s">
        <v>24</v>
      </c>
      <c r="F104" s="8">
        <v>2</v>
      </c>
      <c r="G104" s="23">
        <v>46.17</v>
      </c>
      <c r="H104" s="9" t="s">
        <v>0</v>
      </c>
      <c r="I104" s="21">
        <f t="shared" ref="I104" si="64">ROUND(G104*(1+$K$4),2)</f>
        <v>56.97</v>
      </c>
      <c r="J104" s="21">
        <f t="shared" ref="J104" si="65">ROUND(F104*I104,2)</f>
        <v>113.94</v>
      </c>
    </row>
    <row r="105" spans="1:12" ht="22.5">
      <c r="A105" s="8" t="s">
        <v>309</v>
      </c>
      <c r="B105" s="9" t="s">
        <v>2</v>
      </c>
      <c r="C105" s="10">
        <v>100865</v>
      </c>
      <c r="D105" s="14" t="s">
        <v>184</v>
      </c>
      <c r="E105" s="10" t="s">
        <v>24</v>
      </c>
      <c r="F105" s="8">
        <v>4</v>
      </c>
      <c r="G105" s="23">
        <v>563.5</v>
      </c>
      <c r="H105" s="9" t="s">
        <v>0</v>
      </c>
      <c r="I105" s="21">
        <f t="shared" ref="I105" si="66">ROUND(G105*(1+$K$4),2)</f>
        <v>695.3</v>
      </c>
      <c r="J105" s="21">
        <f t="shared" ref="J105" si="67">ROUND(F105*I105,2)</f>
        <v>2781.2</v>
      </c>
    </row>
    <row r="106" spans="1:12" ht="22.5">
      <c r="A106" s="8" t="s">
        <v>310</v>
      </c>
      <c r="B106" s="9" t="s">
        <v>2</v>
      </c>
      <c r="C106" s="10">
        <v>100868</v>
      </c>
      <c r="D106" s="14" t="s">
        <v>215</v>
      </c>
      <c r="E106" s="10" t="s">
        <v>24</v>
      </c>
      <c r="F106" s="8">
        <v>4</v>
      </c>
      <c r="G106" s="23">
        <v>370.77</v>
      </c>
      <c r="H106" s="9" t="s">
        <v>0</v>
      </c>
      <c r="I106" s="21">
        <f t="shared" ref="I106" si="68">ROUND(G106*(1+$K$4),2)</f>
        <v>457.49</v>
      </c>
      <c r="J106" s="21">
        <f t="shared" ref="J106" si="69">ROUND(F106*I106,2)</f>
        <v>1829.96</v>
      </c>
    </row>
    <row r="107" spans="1:12">
      <c r="A107" s="128" t="s">
        <v>63</v>
      </c>
      <c r="B107" s="128"/>
      <c r="C107" s="37" t="s">
        <v>231</v>
      </c>
      <c r="D107" s="38"/>
      <c r="E107" s="38"/>
      <c r="F107" s="38"/>
      <c r="G107" s="38"/>
      <c r="H107" s="38"/>
      <c r="I107" s="39"/>
      <c r="J107" s="19">
        <f>J108</f>
        <v>18232.34</v>
      </c>
    </row>
    <row r="108" spans="1:12">
      <c r="A108" s="5" t="s">
        <v>28</v>
      </c>
      <c r="B108" s="6" t="s">
        <v>2</v>
      </c>
      <c r="C108" s="7"/>
      <c r="D108" s="34" t="s">
        <v>311</v>
      </c>
      <c r="E108" s="35"/>
      <c r="F108" s="35"/>
      <c r="G108" s="35"/>
      <c r="H108" s="35"/>
      <c r="I108" s="36"/>
      <c r="J108" s="20">
        <f>SUM(J109:J115)</f>
        <v>18232.34</v>
      </c>
    </row>
    <row r="109" spans="1:12">
      <c r="A109" s="11" t="s">
        <v>64</v>
      </c>
      <c r="B109" s="12" t="s">
        <v>30</v>
      </c>
      <c r="C109" s="13"/>
      <c r="D109" s="14" t="s">
        <v>232</v>
      </c>
      <c r="E109" s="13" t="s">
        <v>24</v>
      </c>
      <c r="F109" s="11">
        <v>1</v>
      </c>
      <c r="G109" s="23">
        <v>4000</v>
      </c>
      <c r="H109" s="9" t="s">
        <v>0</v>
      </c>
      <c r="I109" s="21">
        <f t="shared" ref="I109:I114" si="70">ROUND(G109*(1+$K$4),2)</f>
        <v>4935.6000000000004</v>
      </c>
      <c r="J109" s="21">
        <f t="shared" ref="J109:J114" si="71">ROUND(F109*I109,2)</f>
        <v>4935.6000000000004</v>
      </c>
    </row>
    <row r="110" spans="1:12" ht="22.5">
      <c r="A110" s="11" t="s">
        <v>29</v>
      </c>
      <c r="B110" s="12" t="s">
        <v>2</v>
      </c>
      <c r="C110" s="13" t="s">
        <v>274</v>
      </c>
      <c r="D110" s="14" t="s">
        <v>275</v>
      </c>
      <c r="E110" s="13" t="s">
        <v>9</v>
      </c>
      <c r="F110" s="11">
        <v>8</v>
      </c>
      <c r="G110" s="23">
        <v>106.4</v>
      </c>
      <c r="H110" s="9" t="s">
        <v>0</v>
      </c>
      <c r="I110" s="21">
        <f t="shared" ref="I110:I111" si="72">ROUND(G110*(1+$K$4),2)</f>
        <v>131.29</v>
      </c>
      <c r="J110" s="21">
        <f t="shared" ref="J110:J111" si="73">ROUND(F110*I110,2)</f>
        <v>1050.32</v>
      </c>
      <c r="K110" s="121"/>
      <c r="L110" s="118"/>
    </row>
    <row r="111" spans="1:12" ht="22.5">
      <c r="A111" s="11" t="s">
        <v>289</v>
      </c>
      <c r="B111" s="12" t="s">
        <v>2</v>
      </c>
      <c r="C111" s="10">
        <v>91525</v>
      </c>
      <c r="D111" s="14" t="s">
        <v>292</v>
      </c>
      <c r="E111" s="13" t="s">
        <v>4</v>
      </c>
      <c r="F111" s="11">
        <v>6.09</v>
      </c>
      <c r="G111" s="23">
        <v>5.24</v>
      </c>
      <c r="H111" s="9" t="s">
        <v>0</v>
      </c>
      <c r="I111" s="21">
        <f t="shared" si="72"/>
        <v>6.47</v>
      </c>
      <c r="J111" s="21">
        <f t="shared" si="73"/>
        <v>39.4</v>
      </c>
    </row>
    <row r="112" spans="1:12" ht="22.5">
      <c r="A112" s="11" t="s">
        <v>299</v>
      </c>
      <c r="B112" s="12" t="s">
        <v>2</v>
      </c>
      <c r="C112" s="13">
        <v>95626</v>
      </c>
      <c r="D112" s="14" t="s">
        <v>152</v>
      </c>
      <c r="E112" s="13" t="s">
        <v>4</v>
      </c>
      <c r="F112" s="11">
        <v>6.09</v>
      </c>
      <c r="G112" s="23">
        <v>15.01</v>
      </c>
      <c r="H112" s="9" t="s">
        <v>0</v>
      </c>
      <c r="I112" s="21">
        <f t="shared" si="70"/>
        <v>18.52</v>
      </c>
      <c r="J112" s="21">
        <f t="shared" si="71"/>
        <v>112.79</v>
      </c>
    </row>
    <row r="113" spans="1:11" ht="22.5">
      <c r="A113" s="11" t="s">
        <v>300</v>
      </c>
      <c r="B113" s="9" t="s">
        <v>30</v>
      </c>
      <c r="C113" s="10"/>
      <c r="D113" s="14" t="s">
        <v>297</v>
      </c>
      <c r="E113" s="10" t="s">
        <v>298</v>
      </c>
      <c r="F113" s="8">
        <v>1</v>
      </c>
      <c r="G113" s="23">
        <v>2000</v>
      </c>
      <c r="H113" s="9" t="s">
        <v>0</v>
      </c>
      <c r="I113" s="21">
        <f t="shared" ref="I113" si="74">ROUND(G113*(1+$K$4),2)</f>
        <v>2467.8000000000002</v>
      </c>
      <c r="J113" s="21">
        <f t="shared" ref="J113" si="75">ROUND(F113*I113,2)</f>
        <v>2467.8000000000002</v>
      </c>
      <c r="K113" s="119"/>
    </row>
    <row r="114" spans="1:11" ht="33.75">
      <c r="A114" s="11" t="s">
        <v>301</v>
      </c>
      <c r="B114" s="12" t="s">
        <v>2</v>
      </c>
      <c r="C114" s="13">
        <v>95957</v>
      </c>
      <c r="D114" s="14" t="s">
        <v>48</v>
      </c>
      <c r="E114" s="13" t="s">
        <v>32</v>
      </c>
      <c r="F114" s="11">
        <v>0.5</v>
      </c>
      <c r="G114" s="23">
        <v>3439.78</v>
      </c>
      <c r="H114" s="9" t="s">
        <v>0</v>
      </c>
      <c r="I114" s="21">
        <f t="shared" si="70"/>
        <v>4244.34</v>
      </c>
      <c r="J114" s="21">
        <f t="shared" si="71"/>
        <v>2122.17</v>
      </c>
      <c r="K114" s="119"/>
    </row>
    <row r="115" spans="1:11" ht="22.5">
      <c r="A115" s="11" t="s">
        <v>302</v>
      </c>
      <c r="B115" s="9" t="s">
        <v>2</v>
      </c>
      <c r="C115" s="10">
        <v>93561</v>
      </c>
      <c r="D115" s="14" t="s">
        <v>277</v>
      </c>
      <c r="E115" s="10" t="s">
        <v>242</v>
      </c>
      <c r="F115" s="8">
        <v>2</v>
      </c>
      <c r="G115" s="23">
        <v>3040.87</v>
      </c>
      <c r="H115" s="9" t="s">
        <v>0</v>
      </c>
      <c r="I115" s="21">
        <f t="shared" ref="I115" si="76">ROUND(G115*(1+$K$4),2)</f>
        <v>3752.13</v>
      </c>
      <c r="J115" s="21">
        <f t="shared" ref="J115" si="77">ROUND(F115*I115,2)</f>
        <v>7504.26</v>
      </c>
      <c r="K115" s="116"/>
    </row>
    <row r="116" spans="1:11">
      <c r="K116" s="119"/>
    </row>
    <row r="117" spans="1:11">
      <c r="K117" s="119"/>
    </row>
    <row r="118" spans="1:11">
      <c r="G118" s="130"/>
      <c r="H118" s="130"/>
      <c r="I118" s="130"/>
    </row>
    <row r="119" spans="1:11">
      <c r="G119" s="130"/>
      <c r="H119" s="130"/>
      <c r="I119" s="130"/>
    </row>
    <row r="120" spans="1:11">
      <c r="G120" s="131"/>
      <c r="H120" s="131"/>
      <c r="I120" s="131"/>
    </row>
    <row r="121" spans="1:11">
      <c r="G121" s="130"/>
      <c r="H121" s="130"/>
      <c r="I121" s="130"/>
    </row>
    <row r="122" spans="1:11">
      <c r="G122" s="109"/>
      <c r="H122" s="109"/>
      <c r="I122" s="109"/>
    </row>
    <row r="123" spans="1:11">
      <c r="G123" s="130" t="s">
        <v>187</v>
      </c>
      <c r="H123" s="130"/>
      <c r="I123" s="130"/>
    </row>
    <row r="124" spans="1:11">
      <c r="G124" s="130" t="s">
        <v>188</v>
      </c>
      <c r="H124" s="130"/>
      <c r="I124" s="130"/>
    </row>
    <row r="125" spans="1:11">
      <c r="G125" s="131" t="s">
        <v>189</v>
      </c>
      <c r="H125" s="131"/>
      <c r="I125" s="131"/>
    </row>
    <row r="126" spans="1:11">
      <c r="G126" s="130" t="s">
        <v>233</v>
      </c>
      <c r="H126" s="130"/>
      <c r="I126" s="130"/>
    </row>
  </sheetData>
  <mergeCells count="18">
    <mergeCell ref="G121:I121"/>
    <mergeCell ref="G123:I123"/>
    <mergeCell ref="G124:I124"/>
    <mergeCell ref="G125:I125"/>
    <mergeCell ref="G126:I126"/>
    <mergeCell ref="G118:I118"/>
    <mergeCell ref="G119:I119"/>
    <mergeCell ref="G120:I120"/>
    <mergeCell ref="A5:I5"/>
    <mergeCell ref="A107:B107"/>
    <mergeCell ref="L38:N38"/>
    <mergeCell ref="A3:J3"/>
    <mergeCell ref="A65:B65"/>
    <mergeCell ref="A80:B80"/>
    <mergeCell ref="A28:B28"/>
    <mergeCell ref="A37:B37"/>
    <mergeCell ref="A6:B6"/>
    <mergeCell ref="A9:B9"/>
  </mergeCells>
  <pageMargins left="0.7" right="0.7" top="0.75" bottom="0.75" header="0.3" footer="0.3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130" zoomScaleNormal="130" workbookViewId="0">
      <selection activeCell="F23" sqref="F23"/>
    </sheetView>
  </sheetViews>
  <sheetFormatPr defaultRowHeight="15"/>
  <cols>
    <col min="1" max="1" width="4.42578125" bestFit="1" customWidth="1"/>
    <col min="2" max="2" width="25.140625" customWidth="1"/>
    <col min="3" max="3" width="16.42578125" style="28" customWidth="1"/>
    <col min="4" max="4" width="9.85546875" style="28" bestFit="1" customWidth="1"/>
    <col min="5" max="5" width="8.7109375" style="28" bestFit="1" customWidth="1"/>
    <col min="6" max="6" width="9" style="28" bestFit="1" customWidth="1"/>
    <col min="7" max="7" width="9.140625" style="28" bestFit="1" customWidth="1"/>
    <col min="8" max="8" width="10.140625" style="28" bestFit="1" customWidth="1"/>
    <col min="9" max="9" width="8" customWidth="1"/>
  </cols>
  <sheetData>
    <row r="1" spans="1:9" ht="24.2" customHeight="1">
      <c r="A1" s="42" t="s">
        <v>113</v>
      </c>
      <c r="B1" s="42" t="s">
        <v>114</v>
      </c>
      <c r="C1" s="42" t="s">
        <v>115</v>
      </c>
      <c r="D1" s="55" t="s">
        <v>67</v>
      </c>
      <c r="E1" s="42" t="s">
        <v>68</v>
      </c>
      <c r="F1" s="42" t="s">
        <v>69</v>
      </c>
      <c r="G1" s="42" t="s">
        <v>70</v>
      </c>
      <c r="H1" s="42" t="s">
        <v>71</v>
      </c>
      <c r="I1" s="42"/>
    </row>
    <row r="2" spans="1:9" ht="9.75" customHeight="1">
      <c r="A2" s="41" t="s">
        <v>104</v>
      </c>
      <c r="B2" s="41" t="str">
        <f>ORÇAMENTO!C6</f>
        <v>SERVIÇOS INICIAIS                                                                                                                   -</v>
      </c>
      <c r="C2" s="43">
        <f>VLOOKUP(B2,ORÇAMENTO!$C$6:$J$115,8,FALSE)</f>
        <v>1581.38</v>
      </c>
      <c r="D2" s="27" t="s">
        <v>72</v>
      </c>
      <c r="E2" s="25" t="s">
        <v>73</v>
      </c>
      <c r="F2" s="26"/>
      <c r="G2" s="26"/>
      <c r="H2" s="26"/>
      <c r="I2" s="24"/>
    </row>
    <row r="3" spans="1:9" ht="8.25" customHeight="1">
      <c r="A3" s="141"/>
      <c r="B3" s="141"/>
      <c r="C3" s="142"/>
      <c r="D3" s="27"/>
      <c r="E3" s="26"/>
      <c r="F3" s="26"/>
      <c r="G3" s="26"/>
      <c r="H3" s="26"/>
      <c r="I3" s="24"/>
    </row>
    <row r="4" spans="1:9" ht="9.75" customHeight="1">
      <c r="A4" s="40" t="s">
        <v>1</v>
      </c>
      <c r="B4" s="40" t="str">
        <f>ORÇAMENTO!D7</f>
        <v>Mobilização - Canteiro de Obras</v>
      </c>
      <c r="C4" s="44">
        <f>VLOOKUP(B4,ORÇAMENTO!$D$7:$J$115,7,FALSE)</f>
        <v>1581.38</v>
      </c>
      <c r="D4" s="27" t="s">
        <v>72</v>
      </c>
      <c r="E4" s="25" t="s">
        <v>73</v>
      </c>
      <c r="F4" s="26"/>
      <c r="G4" s="26"/>
      <c r="H4" s="26"/>
      <c r="I4" s="24"/>
    </row>
    <row r="5" spans="1:9" ht="6.75" customHeight="1">
      <c r="A5" s="143"/>
      <c r="B5" s="143"/>
      <c r="C5" s="144"/>
      <c r="D5" s="27"/>
      <c r="E5" s="26"/>
      <c r="F5" s="26"/>
      <c r="G5" s="26"/>
      <c r="H5" s="26"/>
      <c r="I5" s="24"/>
    </row>
    <row r="6" spans="1:9" ht="9.75" customHeight="1">
      <c r="A6" s="41" t="s">
        <v>105</v>
      </c>
      <c r="B6" s="41" t="str">
        <f>ORÇAMENTO!C9</f>
        <v xml:space="preserve"> FUNDAÇÃO E ESTRUTURA                                                                                                          -</v>
      </c>
      <c r="C6" s="43">
        <f>VLOOKUP(B6,ORÇAMENTO!$C$6:$J$115,8,FALSE)</f>
        <v>462330.70999999996</v>
      </c>
      <c r="D6" s="27" t="s">
        <v>72</v>
      </c>
      <c r="E6" s="25" t="s">
        <v>74</v>
      </c>
      <c r="F6" s="25" t="s">
        <v>75</v>
      </c>
      <c r="G6" s="25" t="s">
        <v>76</v>
      </c>
      <c r="H6" s="26"/>
      <c r="I6" s="24"/>
    </row>
    <row r="7" spans="1:9" ht="8.25" customHeight="1">
      <c r="A7" s="137"/>
      <c r="B7" s="137"/>
      <c r="C7" s="138"/>
      <c r="D7" s="27"/>
      <c r="E7" s="26"/>
      <c r="F7" s="26"/>
      <c r="G7" s="26"/>
      <c r="H7" s="26"/>
      <c r="I7" s="24"/>
    </row>
    <row r="8" spans="1:9" ht="9.75" customHeight="1">
      <c r="A8" s="40" t="s">
        <v>5</v>
      </c>
      <c r="B8" s="40" t="str">
        <f>ORÇAMENTO!D10</f>
        <v>Fundação</v>
      </c>
      <c r="C8" s="44">
        <f>VLOOKUP(B8,ORÇAMENTO!$D$7:$J$115,7,FALSE)</f>
        <v>26926.58</v>
      </c>
      <c r="D8" s="27" t="s">
        <v>72</v>
      </c>
      <c r="E8" s="25" t="s">
        <v>73</v>
      </c>
      <c r="F8" s="26"/>
      <c r="G8" s="26"/>
      <c r="H8" s="26"/>
      <c r="I8" s="24"/>
    </row>
    <row r="9" spans="1:9" ht="9" customHeight="1">
      <c r="A9" s="135"/>
      <c r="B9" s="135"/>
      <c r="C9" s="136"/>
      <c r="D9" s="27"/>
      <c r="E9" s="26"/>
      <c r="F9" s="26"/>
      <c r="G9" s="26"/>
      <c r="H9" s="26"/>
      <c r="I9" s="24"/>
    </row>
    <row r="10" spans="1:9" ht="9.75" customHeight="1">
      <c r="A10" s="40" t="s">
        <v>7</v>
      </c>
      <c r="B10" s="40" t="str">
        <f>ORÇAMENTO!D17</f>
        <v>Estrutura</v>
      </c>
      <c r="C10" s="44">
        <f>VLOOKUP(B10,ORÇAMENTO!$D$7:$J$115,7,FALSE)</f>
        <v>435404.12999999995</v>
      </c>
      <c r="D10" s="27" t="s">
        <v>72</v>
      </c>
      <c r="E10" s="25" t="s">
        <v>77</v>
      </c>
      <c r="F10" s="25" t="s">
        <v>78</v>
      </c>
      <c r="G10" s="25" t="s">
        <v>79</v>
      </c>
      <c r="H10" s="26"/>
      <c r="I10" s="24"/>
    </row>
    <row r="11" spans="1:9" ht="9" customHeight="1">
      <c r="A11" s="135"/>
      <c r="B11" s="135"/>
      <c r="C11" s="136"/>
      <c r="D11" s="27"/>
      <c r="E11" s="26"/>
      <c r="F11" s="26"/>
      <c r="G11" s="26"/>
      <c r="H11" s="26"/>
      <c r="I11" s="24"/>
    </row>
    <row r="12" spans="1:9" ht="9.75" customHeight="1">
      <c r="A12" s="41" t="s">
        <v>106</v>
      </c>
      <c r="B12" s="41" t="str">
        <f>ORÇAMENTO!C28</f>
        <v>VEDAÇÕES                                                                                                                              -</v>
      </c>
      <c r="C12" s="43">
        <f>VLOOKUP(B12,ORÇAMENTO!$C$6:$J$115,8,FALSE)</f>
        <v>31456.6</v>
      </c>
      <c r="D12" s="27" t="s">
        <v>72</v>
      </c>
      <c r="E12" s="26"/>
      <c r="F12" s="25" t="s">
        <v>80</v>
      </c>
      <c r="G12" s="25" t="s">
        <v>80</v>
      </c>
      <c r="H12" s="26"/>
      <c r="I12" s="24"/>
    </row>
    <row r="13" spans="1:9" ht="8.25" customHeight="1">
      <c r="A13" s="137"/>
      <c r="B13" s="137"/>
      <c r="C13" s="138"/>
      <c r="D13" s="27"/>
      <c r="E13" s="26"/>
      <c r="F13" s="26"/>
      <c r="G13" s="26"/>
      <c r="H13" s="26"/>
      <c r="I13" s="24"/>
    </row>
    <row r="14" spans="1:9" ht="9.75" customHeight="1">
      <c r="A14" s="40" t="s">
        <v>10</v>
      </c>
      <c r="B14" s="40" t="str">
        <f>ORÇAMENTO!D29</f>
        <v>Alvenaria, Cerâmica e Porcelanato</v>
      </c>
      <c r="C14" s="44">
        <f>VLOOKUP(B14,ORÇAMENTO!$D$7:$J$115,7,FALSE)</f>
        <v>31456.6</v>
      </c>
      <c r="D14" s="27" t="s">
        <v>72</v>
      </c>
      <c r="E14" s="26"/>
      <c r="F14" s="25" t="s">
        <v>80</v>
      </c>
      <c r="G14" s="25" t="s">
        <v>80</v>
      </c>
      <c r="H14" s="26"/>
      <c r="I14" s="24"/>
    </row>
    <row r="15" spans="1:9" ht="9" customHeight="1">
      <c r="A15" s="135"/>
      <c r="B15" s="135"/>
      <c r="C15" s="136"/>
      <c r="D15" s="27"/>
      <c r="E15" s="26"/>
      <c r="F15" s="26"/>
      <c r="G15" s="26"/>
      <c r="H15" s="26"/>
      <c r="I15" s="24"/>
    </row>
    <row r="16" spans="1:9" ht="9.75" customHeight="1">
      <c r="A16" s="41" t="s">
        <v>107</v>
      </c>
      <c r="B16" s="41" t="str">
        <f>ORÇAMENTO!C37</f>
        <v>REVESTIMENTOS                                                                                                                    -</v>
      </c>
      <c r="C16" s="43">
        <f>VLOOKUP(B16,ORÇAMENTO!$C$6:$J$115,8,FALSE)</f>
        <v>800508.37000000011</v>
      </c>
      <c r="D16" s="27" t="s">
        <v>72</v>
      </c>
      <c r="E16" s="26"/>
      <c r="F16" s="26"/>
      <c r="G16" s="25" t="s">
        <v>81</v>
      </c>
      <c r="H16" s="25" t="s">
        <v>82</v>
      </c>
      <c r="I16" s="24"/>
    </row>
    <row r="17" spans="1:9" ht="8.25" customHeight="1">
      <c r="A17" s="137"/>
      <c r="B17" s="137"/>
      <c r="C17" s="138"/>
      <c r="D17" s="27"/>
      <c r="E17" s="26"/>
      <c r="F17" s="26"/>
      <c r="G17" s="26"/>
      <c r="H17" s="26"/>
      <c r="I17" s="24"/>
    </row>
    <row r="18" spans="1:9" ht="9.75" customHeight="1">
      <c r="A18" s="40" t="s">
        <v>11</v>
      </c>
      <c r="B18" s="40" t="str">
        <f>ORÇAMENTO!D38</f>
        <v>Pisos e Calçadas</v>
      </c>
      <c r="C18" s="44">
        <f>VLOOKUP(B18,ORÇAMENTO!$D$7:$J$115,7,FALSE)</f>
        <v>720161.42</v>
      </c>
      <c r="D18" s="27" t="s">
        <v>72</v>
      </c>
      <c r="E18" s="26"/>
      <c r="F18" s="26"/>
      <c r="G18" s="25" t="s">
        <v>83</v>
      </c>
      <c r="H18" s="25" t="s">
        <v>84</v>
      </c>
      <c r="I18" s="24"/>
    </row>
    <row r="19" spans="1:9" ht="9" customHeight="1">
      <c r="A19" s="135"/>
      <c r="B19" s="135"/>
      <c r="C19" s="136"/>
      <c r="D19" s="27"/>
      <c r="E19" s="26"/>
      <c r="F19" s="26"/>
      <c r="G19" s="26"/>
      <c r="H19" s="26"/>
      <c r="I19" s="24"/>
    </row>
    <row r="20" spans="1:9" ht="9.75" customHeight="1">
      <c r="A20" s="40" t="s">
        <v>12</v>
      </c>
      <c r="B20" s="40" t="str">
        <f>ORÇAMENTO!D57</f>
        <v>Paredes</v>
      </c>
      <c r="C20" s="44">
        <f>VLOOKUP(B20,ORÇAMENTO!$D$7:$J$115,7,FALSE)</f>
        <v>6754.2699999999995</v>
      </c>
      <c r="D20" s="27" t="s">
        <v>72</v>
      </c>
      <c r="E20" s="26"/>
      <c r="F20" s="26"/>
      <c r="G20" s="25" t="s">
        <v>85</v>
      </c>
      <c r="H20" s="25" t="s">
        <v>86</v>
      </c>
      <c r="I20" s="24"/>
    </row>
    <row r="21" spans="1:9" ht="9" customHeight="1">
      <c r="A21" s="135"/>
      <c r="B21" s="135"/>
      <c r="C21" s="136"/>
      <c r="D21" s="27"/>
      <c r="E21" s="26"/>
      <c r="F21" s="26"/>
      <c r="G21" s="26"/>
      <c r="H21" s="26"/>
      <c r="I21" s="24"/>
    </row>
    <row r="22" spans="1:9" ht="9.75" customHeight="1">
      <c r="A22" s="40" t="s">
        <v>14</v>
      </c>
      <c r="B22" s="40" t="str">
        <f>ORÇAMENTO!D61</f>
        <v>Teto</v>
      </c>
      <c r="C22" s="44">
        <f>VLOOKUP(B22,ORÇAMENTO!$D$7:$J$115,7,FALSE)</f>
        <v>73592.679999999993</v>
      </c>
      <c r="D22" s="27" t="s">
        <v>72</v>
      </c>
      <c r="E22" s="26"/>
      <c r="F22" s="26"/>
      <c r="G22" s="26"/>
      <c r="H22" s="25" t="s">
        <v>73</v>
      </c>
      <c r="I22" s="24"/>
    </row>
    <row r="23" spans="1:9" ht="9" customHeight="1">
      <c r="A23" s="135"/>
      <c r="B23" s="135"/>
      <c r="C23" s="136"/>
      <c r="D23" s="27"/>
      <c r="E23" s="26"/>
      <c r="F23" s="26"/>
      <c r="G23" s="26"/>
      <c r="H23" s="26"/>
      <c r="I23" s="24"/>
    </row>
    <row r="24" spans="1:9" ht="9.75" customHeight="1">
      <c r="A24" s="41" t="s">
        <v>108</v>
      </c>
      <c r="B24" s="41" t="str">
        <f>ORÇAMENTO!C65</f>
        <v>ESQUADRIAS, TELHADOS E VEGETAÇÕES                                                                                                                             -</v>
      </c>
      <c r="C24" s="43">
        <f>VLOOKUP(B24,ORÇAMENTO!$C$6:$J$115,8,FALSE)</f>
        <v>271098.14</v>
      </c>
      <c r="D24" s="27" t="s">
        <v>72</v>
      </c>
      <c r="E24" s="26"/>
      <c r="F24" s="26"/>
      <c r="G24" s="26"/>
      <c r="H24" s="25" t="s">
        <v>73</v>
      </c>
      <c r="I24" s="24"/>
    </row>
    <row r="25" spans="1:9" ht="9.75" customHeight="1">
      <c r="A25" s="137"/>
      <c r="B25" s="137"/>
      <c r="C25" s="138"/>
      <c r="D25" s="27"/>
      <c r="E25" s="26"/>
      <c r="F25" s="26"/>
      <c r="G25" s="26"/>
      <c r="H25" s="26"/>
      <c r="I25" s="24"/>
    </row>
    <row r="26" spans="1:9" ht="9.75" customHeight="1">
      <c r="A26" s="40" t="s">
        <v>16</v>
      </c>
      <c r="B26" s="40" t="str">
        <f>ORÇAMENTO!D66</f>
        <v>Janelas</v>
      </c>
      <c r="C26" s="44">
        <f>VLOOKUP(B26,ORÇAMENTO!$D$7:$J$115,7,FALSE)</f>
        <v>1994.08</v>
      </c>
      <c r="D26" s="27" t="s">
        <v>72</v>
      </c>
      <c r="E26" s="26"/>
      <c r="F26" s="26"/>
      <c r="G26" s="26"/>
      <c r="H26" s="25" t="s">
        <v>73</v>
      </c>
      <c r="I26" s="24"/>
    </row>
    <row r="27" spans="1:9" ht="9" customHeight="1">
      <c r="A27" s="135"/>
      <c r="B27" s="135"/>
      <c r="C27" s="136"/>
      <c r="D27" s="27"/>
      <c r="E27" s="26"/>
      <c r="F27" s="26"/>
      <c r="G27" s="26"/>
      <c r="H27" s="26"/>
      <c r="I27" s="24"/>
    </row>
    <row r="28" spans="1:9" ht="9.75" customHeight="1">
      <c r="A28" s="40" t="s">
        <v>17</v>
      </c>
      <c r="B28" s="40" t="str">
        <f>ORÇAMENTO!D68</f>
        <v>Telhados</v>
      </c>
      <c r="C28" s="44">
        <f>VLOOKUP(B28,ORÇAMENTO!$D$7:$J$115,7,FALSE)</f>
        <v>190287.06000000003</v>
      </c>
      <c r="D28" s="27" t="s">
        <v>72</v>
      </c>
      <c r="E28" s="26"/>
      <c r="F28" s="26"/>
      <c r="G28" s="26"/>
      <c r="H28" s="25" t="s">
        <v>73</v>
      </c>
      <c r="I28" s="24"/>
    </row>
    <row r="29" spans="1:9" ht="9" customHeight="1">
      <c r="A29" s="135"/>
      <c r="B29" s="135"/>
      <c r="C29" s="136"/>
      <c r="D29" s="27"/>
      <c r="E29" s="26"/>
      <c r="F29" s="26"/>
      <c r="G29" s="26"/>
      <c r="H29" s="26"/>
      <c r="I29" s="24"/>
    </row>
    <row r="30" spans="1:9" ht="9.75" customHeight="1">
      <c r="A30" s="40" t="s">
        <v>18</v>
      </c>
      <c r="B30" s="40" t="str">
        <f>ORÇAMENTO!D76</f>
        <v>Vegetações</v>
      </c>
      <c r="C30" s="44">
        <f>VLOOKUP(B30,ORÇAMENTO!$D$7:$J$115,7,FALSE)</f>
        <v>78817</v>
      </c>
      <c r="D30" s="27" t="s">
        <v>72</v>
      </c>
      <c r="E30" s="26"/>
      <c r="F30" s="26"/>
      <c r="G30" s="26"/>
      <c r="H30" s="25" t="s">
        <v>73</v>
      </c>
      <c r="I30" s="24"/>
    </row>
    <row r="31" spans="1:9" ht="9" customHeight="1">
      <c r="A31" s="135"/>
      <c r="B31" s="135"/>
      <c r="C31" s="136"/>
      <c r="D31" s="27"/>
      <c r="E31" s="26"/>
      <c r="F31" s="26"/>
      <c r="G31" s="26"/>
      <c r="H31" s="26"/>
      <c r="I31" s="24"/>
    </row>
    <row r="32" spans="1:9" ht="9.75" customHeight="1">
      <c r="A32" s="41" t="s">
        <v>109</v>
      </c>
      <c r="B32" s="41" t="str">
        <f>ORÇAMENTO!C80</f>
        <v>ACESSÓRIOS E LOUÇAS                                                                                                            -</v>
      </c>
      <c r="C32" s="43">
        <f>VLOOKUP(B32,ORÇAMENTO!$C$6:$J$115,8,FALSE)</f>
        <v>219783.01000000004</v>
      </c>
      <c r="D32" s="27" t="s">
        <v>72</v>
      </c>
      <c r="E32" s="25" t="s">
        <v>87</v>
      </c>
      <c r="F32" s="26"/>
      <c r="G32" s="25" t="s">
        <v>88</v>
      </c>
      <c r="H32" s="25" t="s">
        <v>89</v>
      </c>
      <c r="I32" s="24"/>
    </row>
    <row r="33" spans="1:9" ht="8.25" customHeight="1">
      <c r="A33" s="137"/>
      <c r="B33" s="137"/>
      <c r="C33" s="138"/>
      <c r="D33" s="27"/>
      <c r="E33" s="26"/>
      <c r="F33" s="26"/>
      <c r="G33" s="26"/>
      <c r="H33" s="26"/>
      <c r="I33" s="24"/>
    </row>
    <row r="34" spans="1:9" ht="9.75" customHeight="1">
      <c r="A34" s="40" t="s">
        <v>20</v>
      </c>
      <c r="B34" s="40" t="e">
        <f>ORÇAMENTO!#REF!</f>
        <v>#REF!</v>
      </c>
      <c r="C34" s="44" t="e">
        <f>VLOOKUP(B34,ORÇAMENTO!$D$7:$J$115,7,FALSE)</f>
        <v>#REF!</v>
      </c>
      <c r="D34" s="27" t="s">
        <v>72</v>
      </c>
      <c r="E34" s="25" t="s">
        <v>73</v>
      </c>
      <c r="F34" s="26"/>
      <c r="G34" s="26"/>
      <c r="H34" s="26"/>
      <c r="I34" s="24"/>
    </row>
    <row r="35" spans="1:9" ht="9" customHeight="1">
      <c r="A35" s="135"/>
      <c r="B35" s="135"/>
      <c r="C35" s="136"/>
      <c r="D35" s="27"/>
      <c r="E35" s="26"/>
      <c r="F35" s="26"/>
      <c r="G35" s="26"/>
      <c r="H35" s="26"/>
      <c r="I35" s="24"/>
    </row>
    <row r="36" spans="1:9" ht="9.75" customHeight="1">
      <c r="A36" s="40" t="s">
        <v>22</v>
      </c>
      <c r="B36" s="40" t="str">
        <f>ORÇAMENTO!D81</f>
        <v>Acessórios</v>
      </c>
      <c r="C36" s="44">
        <f>VLOOKUP(B36,ORÇAMENTO!$D$7:$J$115,7,FALSE)</f>
        <v>209253.08000000005</v>
      </c>
      <c r="D36" s="27" t="s">
        <v>72</v>
      </c>
      <c r="E36" s="26"/>
      <c r="F36" s="26"/>
      <c r="G36" s="25" t="s">
        <v>90</v>
      </c>
      <c r="H36" s="25" t="s">
        <v>91</v>
      </c>
      <c r="I36" s="24"/>
    </row>
    <row r="37" spans="1:9" ht="9" customHeight="1">
      <c r="A37" s="135"/>
      <c r="B37" s="135"/>
      <c r="C37" s="136"/>
      <c r="D37" s="27"/>
      <c r="E37" s="26"/>
      <c r="F37" s="26"/>
      <c r="G37" s="26"/>
      <c r="H37" s="26"/>
      <c r="I37" s="24"/>
    </row>
    <row r="38" spans="1:9" ht="9.75" customHeight="1">
      <c r="A38" s="40" t="s">
        <v>26</v>
      </c>
      <c r="B38" s="40" t="str">
        <f>ORÇAMENTO!D96</f>
        <v>Louças</v>
      </c>
      <c r="C38" s="44">
        <f>VLOOKUP(B38,ORÇAMENTO!$D$7:$J$115,7,FALSE)</f>
        <v>10529.93</v>
      </c>
      <c r="D38" s="27" t="s">
        <v>72</v>
      </c>
      <c r="E38" s="25" t="s">
        <v>92</v>
      </c>
      <c r="F38" s="26"/>
      <c r="G38" s="25" t="s">
        <v>93</v>
      </c>
      <c r="H38" s="26"/>
      <c r="I38" s="24"/>
    </row>
    <row r="39" spans="1:9" ht="9" customHeight="1">
      <c r="A39" s="135"/>
      <c r="B39" s="135"/>
      <c r="C39" s="136"/>
      <c r="D39" s="27"/>
      <c r="E39" s="26"/>
      <c r="F39" s="26"/>
      <c r="G39" s="26"/>
      <c r="H39" s="26"/>
      <c r="I39" s="24"/>
    </row>
    <row r="40" spans="1:9" ht="9.75" customHeight="1">
      <c r="A40" s="40" t="s">
        <v>27</v>
      </c>
      <c r="B40" s="40" t="e">
        <f>ORÇAMENTO!#REF!</f>
        <v>#REF!</v>
      </c>
      <c r="C40" s="44" t="e">
        <f>VLOOKUP(B40,ORÇAMENTO!$D$7:$J$115,7,FALSE)</f>
        <v>#REF!</v>
      </c>
      <c r="D40" s="27" t="s">
        <v>72</v>
      </c>
      <c r="E40" s="26"/>
      <c r="F40" s="26"/>
      <c r="G40" s="25" t="s">
        <v>73</v>
      </c>
      <c r="H40" s="26"/>
      <c r="I40" s="24"/>
    </row>
    <row r="41" spans="1:9" ht="9" customHeight="1">
      <c r="A41" s="135"/>
      <c r="B41" s="135"/>
      <c r="C41" s="136"/>
      <c r="D41" s="27"/>
      <c r="E41" s="26"/>
      <c r="F41" s="26"/>
      <c r="G41" s="26"/>
      <c r="H41" s="26"/>
      <c r="I41" s="24"/>
    </row>
    <row r="42" spans="1:9" ht="9.75" customHeight="1">
      <c r="A42" s="41" t="s">
        <v>110</v>
      </c>
      <c r="B42" s="41" t="str">
        <f>ORÇAMENTO!C107</f>
        <v>DIVERSOS                                                                                              -</v>
      </c>
      <c r="C42" s="43">
        <f>VLOOKUP(B42,ORÇAMENTO!$C$6:$J$115,8,FALSE)</f>
        <v>18232.34</v>
      </c>
      <c r="D42" s="27" t="s">
        <v>72</v>
      </c>
      <c r="E42" s="26"/>
      <c r="F42" s="26"/>
      <c r="G42" s="25" t="s">
        <v>94</v>
      </c>
      <c r="H42" s="25" t="s">
        <v>95</v>
      </c>
      <c r="I42" s="24"/>
    </row>
    <row r="43" spans="1:9" ht="8.25" customHeight="1">
      <c r="A43" s="137"/>
      <c r="B43" s="137"/>
      <c r="C43" s="138"/>
      <c r="D43" s="27"/>
      <c r="E43" s="26"/>
      <c r="F43" s="26"/>
      <c r="G43" s="26"/>
      <c r="H43" s="26"/>
      <c r="I43" s="24"/>
    </row>
    <row r="44" spans="1:9" ht="9.75" customHeight="1">
      <c r="A44" s="40" t="s">
        <v>28</v>
      </c>
      <c r="B44" s="40" t="str">
        <f>ORÇAMENTO!D108</f>
        <v>Serviços Diversos</v>
      </c>
      <c r="C44" s="44">
        <f>VLOOKUP(B44,ORÇAMENTO!$D$7:$J$115,7,FALSE)</f>
        <v>18232.34</v>
      </c>
      <c r="D44" s="27" t="s">
        <v>72</v>
      </c>
      <c r="E44" s="26"/>
      <c r="F44" s="26"/>
      <c r="G44" s="26"/>
      <c r="H44" s="25" t="s">
        <v>73</v>
      </c>
      <c r="I44" s="24"/>
    </row>
    <row r="45" spans="1:9" ht="9" customHeight="1">
      <c r="A45" s="135"/>
      <c r="B45" s="135"/>
      <c r="C45" s="136"/>
      <c r="D45" s="27"/>
      <c r="E45" s="26"/>
      <c r="F45" s="26"/>
      <c r="G45" s="26"/>
      <c r="H45" s="26"/>
      <c r="I45" s="24"/>
    </row>
    <row r="46" spans="1:9" ht="9.75" customHeight="1">
      <c r="A46" s="40" t="s">
        <v>31</v>
      </c>
      <c r="B46" s="40" t="e">
        <f>ORÇAMENTO!#REF!</f>
        <v>#REF!</v>
      </c>
      <c r="C46" s="44" t="e">
        <f>VLOOKUP(B46,ORÇAMENTO!$D$7:$J$115,7,FALSE)</f>
        <v>#REF!</v>
      </c>
      <c r="D46" s="27" t="s">
        <v>72</v>
      </c>
      <c r="E46" s="26"/>
      <c r="F46" s="26"/>
      <c r="G46" s="25" t="s">
        <v>96</v>
      </c>
      <c r="H46" s="25" t="s">
        <v>97</v>
      </c>
      <c r="I46" s="24"/>
    </row>
    <row r="47" spans="1:9" ht="9" customHeight="1">
      <c r="A47" s="135"/>
      <c r="B47" s="135"/>
      <c r="C47" s="136"/>
      <c r="D47" s="27"/>
      <c r="E47" s="26"/>
      <c r="F47" s="26"/>
      <c r="G47" s="26"/>
      <c r="H47" s="26"/>
      <c r="I47" s="24"/>
    </row>
    <row r="48" spans="1:9" ht="9.75" customHeight="1">
      <c r="A48" s="41" t="s">
        <v>112</v>
      </c>
      <c r="B48" s="41" t="e">
        <f>ORÇAMENTO!#REF!</f>
        <v>#REF!</v>
      </c>
      <c r="C48" s="43" t="e">
        <f>VLOOKUP(B48,ORÇAMENTO!$C$6:$J$115,8,FALSE)</f>
        <v>#REF!</v>
      </c>
      <c r="D48" s="50" t="s">
        <v>72</v>
      </c>
      <c r="E48" s="26"/>
      <c r="F48" s="26"/>
      <c r="G48" s="25" t="s">
        <v>98</v>
      </c>
      <c r="H48" s="25" t="s">
        <v>99</v>
      </c>
      <c r="I48" s="24"/>
    </row>
    <row r="49" spans="1:9" ht="8.25" customHeight="1">
      <c r="A49" s="137"/>
      <c r="B49" s="137"/>
      <c r="C49" s="138"/>
      <c r="D49" s="27"/>
      <c r="E49" s="26"/>
      <c r="F49" s="26"/>
      <c r="G49" s="26"/>
      <c r="H49" s="26"/>
      <c r="I49" s="24"/>
    </row>
    <row r="50" spans="1:9" ht="9.75" customHeight="1">
      <c r="A50" s="40" t="s">
        <v>33</v>
      </c>
      <c r="B50" s="40" t="e">
        <f>ORÇAMENTO!#REF!</f>
        <v>#REF!</v>
      </c>
      <c r="C50" s="44" t="e">
        <f>VLOOKUP(B50,ORÇAMENTO!$D$7:$J$115,7,FALSE)</f>
        <v>#REF!</v>
      </c>
      <c r="D50" s="50" t="s">
        <v>72</v>
      </c>
      <c r="E50" s="27"/>
      <c r="F50" s="27"/>
      <c r="G50" s="25" t="s">
        <v>98</v>
      </c>
      <c r="H50" s="25" t="s">
        <v>99</v>
      </c>
      <c r="I50" s="24"/>
    </row>
    <row r="51" spans="1:9" ht="9" customHeight="1">
      <c r="A51" s="135"/>
      <c r="B51" s="135"/>
      <c r="C51" s="136"/>
      <c r="D51" s="27"/>
      <c r="E51" s="27"/>
      <c r="G51" s="26"/>
      <c r="H51" s="26"/>
      <c r="I51" s="24"/>
    </row>
    <row r="52" spans="1:9" ht="9.75" customHeight="1">
      <c r="A52" s="41" t="s">
        <v>111</v>
      </c>
      <c r="B52" s="41" t="e">
        <f>ORÇAMENTO!#REF!</f>
        <v>#REF!</v>
      </c>
      <c r="C52" s="43" t="e">
        <f>VLOOKUP(B52,ORÇAMENTO!$C$6:$J$115,8,FALSE)</f>
        <v>#REF!</v>
      </c>
      <c r="D52" s="50" t="s">
        <v>72</v>
      </c>
      <c r="E52" s="27"/>
      <c r="F52" s="27"/>
      <c r="G52" s="26"/>
      <c r="H52" s="51">
        <v>1</v>
      </c>
      <c r="I52" s="24"/>
    </row>
    <row r="53" spans="1:9" ht="7.5" customHeight="1">
      <c r="A53" s="137"/>
      <c r="B53" s="137"/>
      <c r="C53" s="138"/>
      <c r="D53" s="27"/>
      <c r="E53" s="27"/>
      <c r="G53" s="26"/>
      <c r="H53" s="26"/>
      <c r="I53" s="24"/>
    </row>
    <row r="54" spans="1:9" ht="9.75" customHeight="1">
      <c r="A54" s="40" t="s">
        <v>34</v>
      </c>
      <c r="B54" s="40" t="e">
        <f>ORÇAMENTO!#REF!</f>
        <v>#REF!</v>
      </c>
      <c r="C54" s="44" t="e">
        <f>VLOOKUP(B54,ORÇAMENTO!$D$7:$J$115,7,FALSE)</f>
        <v>#REF!</v>
      </c>
      <c r="D54" s="50" t="s">
        <v>72</v>
      </c>
      <c r="E54" s="27"/>
      <c r="F54" s="27"/>
      <c r="G54" s="26"/>
      <c r="H54" s="51">
        <v>1</v>
      </c>
      <c r="I54" s="24"/>
    </row>
    <row r="55" spans="1:9" ht="9" customHeight="1">
      <c r="A55" s="135"/>
      <c r="B55" s="135"/>
      <c r="C55" s="136"/>
      <c r="D55" s="50"/>
      <c r="E55" s="27"/>
      <c r="G55" s="26"/>
      <c r="H55" s="26"/>
      <c r="I55" s="24"/>
    </row>
    <row r="56" spans="1:9" ht="5.25" customHeight="1">
      <c r="A56" s="145"/>
      <c r="B56" s="145"/>
      <c r="C56" s="145"/>
      <c r="D56" s="145"/>
      <c r="E56" s="145"/>
      <c r="F56" s="145"/>
      <c r="G56" s="145"/>
      <c r="H56" s="145"/>
      <c r="I56" s="145"/>
    </row>
    <row r="57" spans="1:9" ht="9" customHeight="1">
      <c r="A57" s="146">
        <f>ORÇAMENTO!J5</f>
        <v>1804990.5500000003</v>
      </c>
      <c r="B57" s="146"/>
      <c r="C57" s="46" t="s">
        <v>116</v>
      </c>
      <c r="D57" s="27" t="s">
        <v>101</v>
      </c>
      <c r="E57" s="52" t="e">
        <f>E58/$A$57</f>
        <v>#REF!</v>
      </c>
      <c r="F57" s="52" t="e">
        <f t="shared" ref="F57:G57" si="0">F58/$A$57</f>
        <v>#REF!</v>
      </c>
      <c r="G57" s="52" t="e">
        <f t="shared" si="0"/>
        <v>#REF!</v>
      </c>
      <c r="H57" s="52" t="e">
        <f>H58/$A$57</f>
        <v>#REF!</v>
      </c>
      <c r="I57" s="47"/>
    </row>
    <row r="58" spans="1:9" ht="9" customHeight="1">
      <c r="A58" s="146" t="s">
        <v>100</v>
      </c>
      <c r="B58" s="147"/>
      <c r="C58" s="45"/>
      <c r="D58" s="49" t="s">
        <v>102</v>
      </c>
      <c r="E58" s="54" t="e">
        <f>ROUND((E2*$C$2+E6*$C$6+E12*$C$12+E16*$C$16+E24*$C$24+E32*$C$32+E42*$C$42+E48*$C$48+E52*$C$52),2)</f>
        <v>#REF!</v>
      </c>
      <c r="F58" s="54" t="e">
        <f>ROUND((F2*$C$2+F6*$C$6+F12*$C$12+F16*$C$16+F24*$C$24+F32*$C$32+F42*$C$42+F48*$C$48+F52*$C$52),2)</f>
        <v>#REF!</v>
      </c>
      <c r="G58" s="54" t="e">
        <f>ROUND((G2*$C$2+G6*$C$6+G12*$C$12+G16*$C$16+G24*$C$24+G32*$C$32+G42*$C$42+G48*$C$48+G52*$C$52),2)</f>
        <v>#REF!</v>
      </c>
      <c r="H58" s="54" t="e">
        <f>ROUND((H2*$C$2+H6*$C$6+H12*$C$12+H16*$C$16+H24*$C$24+H32*$C$32+H42*$C$42+H48*$C$48+H52*$C$52),2)</f>
        <v>#REF!</v>
      </c>
      <c r="I58" s="48"/>
    </row>
    <row r="59" spans="1:9" ht="9" customHeight="1">
      <c r="A59" s="146" t="s">
        <v>100</v>
      </c>
      <c r="B59" s="147"/>
      <c r="C59" s="139" t="s">
        <v>103</v>
      </c>
      <c r="D59" s="27" t="s">
        <v>101</v>
      </c>
      <c r="E59" s="53" t="e">
        <f>E57</f>
        <v>#REF!</v>
      </c>
      <c r="F59" s="53" t="e">
        <f>E59+F57</f>
        <v>#REF!</v>
      </c>
      <c r="G59" s="53" t="e">
        <f t="shared" ref="G59:H59" si="1">F59+G57</f>
        <v>#REF!</v>
      </c>
      <c r="H59" s="53" t="e">
        <f t="shared" si="1"/>
        <v>#REF!</v>
      </c>
      <c r="I59" s="47"/>
    </row>
    <row r="60" spans="1:9" ht="9" customHeight="1">
      <c r="A60" s="146" t="s">
        <v>100</v>
      </c>
      <c r="B60" s="147"/>
      <c r="C60" s="140"/>
      <c r="D60" s="49" t="s">
        <v>102</v>
      </c>
      <c r="E60" s="54" t="e">
        <f>E58</f>
        <v>#REF!</v>
      </c>
      <c r="F60" s="54" t="e">
        <f>E60+F58</f>
        <v>#REF!</v>
      </c>
      <c r="G60" s="54" t="e">
        <f t="shared" ref="G60:H60" si="2">F60+G58</f>
        <v>#REF!</v>
      </c>
      <c r="H60" s="54" t="e">
        <f t="shared" si="2"/>
        <v>#REF!</v>
      </c>
      <c r="I60" s="47"/>
    </row>
  </sheetData>
  <mergeCells count="30">
    <mergeCell ref="C59:C60"/>
    <mergeCell ref="A3:C3"/>
    <mergeCell ref="A7:C7"/>
    <mergeCell ref="A13:C13"/>
    <mergeCell ref="A17:C17"/>
    <mergeCell ref="A25:C25"/>
    <mergeCell ref="A5:C5"/>
    <mergeCell ref="A9:C9"/>
    <mergeCell ref="A11:C11"/>
    <mergeCell ref="A15:C15"/>
    <mergeCell ref="A19:C19"/>
    <mergeCell ref="A56:I56"/>
    <mergeCell ref="A57:B60"/>
    <mergeCell ref="A21:C21"/>
    <mergeCell ref="A23:C23"/>
    <mergeCell ref="A27:C27"/>
    <mergeCell ref="A29:C29"/>
    <mergeCell ref="A47:C47"/>
    <mergeCell ref="A33:C33"/>
    <mergeCell ref="A43:C43"/>
    <mergeCell ref="A51:C51"/>
    <mergeCell ref="A55:C55"/>
    <mergeCell ref="A31:C31"/>
    <mergeCell ref="A35:C35"/>
    <mergeCell ref="A37:C37"/>
    <mergeCell ref="A39:C39"/>
    <mergeCell ref="A41:C41"/>
    <mergeCell ref="A45:C45"/>
    <mergeCell ref="A53:C53"/>
    <mergeCell ref="A49:C4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showGridLines="0" topLeftCell="A13" workbookViewId="0">
      <selection activeCell="H31" sqref="H31"/>
    </sheetView>
  </sheetViews>
  <sheetFormatPr defaultColWidth="11.5703125" defaultRowHeight="15"/>
  <cols>
    <col min="1" max="1" width="9.140625" style="56" customWidth="1"/>
    <col min="2" max="2" width="44.85546875" style="56" customWidth="1"/>
    <col min="3" max="3" width="12.28515625" style="59" customWidth="1"/>
    <col min="4" max="4" width="1.85546875" style="59" hidden="1" customWidth="1"/>
    <col min="5" max="5" width="8.85546875" style="60" hidden="1" customWidth="1"/>
    <col min="6" max="6" width="1.85546875" style="56" hidden="1" customWidth="1"/>
    <col min="7" max="8" width="15.7109375" style="61" customWidth="1"/>
    <col min="9" max="9" width="15.42578125" style="61" customWidth="1"/>
    <col min="10" max="10" width="0.140625" style="56" customWidth="1"/>
    <col min="11" max="254" width="9.140625" style="57" customWidth="1"/>
    <col min="255" max="255" width="42.85546875" style="57" customWidth="1"/>
    <col min="256" max="256" width="11.5703125" style="57"/>
    <col min="257" max="257" width="9.140625" style="57" customWidth="1"/>
    <col min="258" max="258" width="44.85546875" style="57" customWidth="1"/>
    <col min="259" max="259" width="12.28515625" style="57" customWidth="1"/>
    <col min="260" max="262" width="0" style="57" hidden="1" customWidth="1"/>
    <col min="263" max="264" width="15.7109375" style="57" customWidth="1"/>
    <col min="265" max="265" width="15.42578125" style="57" customWidth="1"/>
    <col min="266" max="266" width="0.140625" style="57" customWidth="1"/>
    <col min="267" max="510" width="9.140625" style="57" customWidth="1"/>
    <col min="511" max="511" width="42.85546875" style="57" customWidth="1"/>
    <col min="512" max="512" width="11.5703125" style="57"/>
    <col min="513" max="513" width="9.140625" style="57" customWidth="1"/>
    <col min="514" max="514" width="44.85546875" style="57" customWidth="1"/>
    <col min="515" max="515" width="12.28515625" style="57" customWidth="1"/>
    <col min="516" max="518" width="0" style="57" hidden="1" customWidth="1"/>
    <col min="519" max="520" width="15.7109375" style="57" customWidth="1"/>
    <col min="521" max="521" width="15.42578125" style="57" customWidth="1"/>
    <col min="522" max="522" width="0.140625" style="57" customWidth="1"/>
    <col min="523" max="766" width="9.140625" style="57" customWidth="1"/>
    <col min="767" max="767" width="42.85546875" style="57" customWidth="1"/>
    <col min="768" max="768" width="11.5703125" style="57"/>
    <col min="769" max="769" width="9.140625" style="57" customWidth="1"/>
    <col min="770" max="770" width="44.85546875" style="57" customWidth="1"/>
    <col min="771" max="771" width="12.28515625" style="57" customWidth="1"/>
    <col min="772" max="774" width="0" style="57" hidden="1" customWidth="1"/>
    <col min="775" max="776" width="15.7109375" style="57" customWidth="1"/>
    <col min="777" max="777" width="15.42578125" style="57" customWidth="1"/>
    <col min="778" max="778" width="0.140625" style="57" customWidth="1"/>
    <col min="779" max="1022" width="9.140625" style="57" customWidth="1"/>
    <col min="1023" max="1023" width="42.85546875" style="57" customWidth="1"/>
    <col min="1024" max="1024" width="11.5703125" style="57"/>
    <col min="1025" max="1025" width="9.140625" style="57" customWidth="1"/>
    <col min="1026" max="1026" width="44.85546875" style="57" customWidth="1"/>
    <col min="1027" max="1027" width="12.28515625" style="57" customWidth="1"/>
    <col min="1028" max="1030" width="0" style="57" hidden="1" customWidth="1"/>
    <col min="1031" max="1032" width="15.7109375" style="57" customWidth="1"/>
    <col min="1033" max="1033" width="15.42578125" style="57" customWidth="1"/>
    <col min="1034" max="1034" width="0.140625" style="57" customWidth="1"/>
    <col min="1035" max="1278" width="9.140625" style="57" customWidth="1"/>
    <col min="1279" max="1279" width="42.85546875" style="57" customWidth="1"/>
    <col min="1280" max="1280" width="11.5703125" style="57"/>
    <col min="1281" max="1281" width="9.140625" style="57" customWidth="1"/>
    <col min="1282" max="1282" width="44.85546875" style="57" customWidth="1"/>
    <col min="1283" max="1283" width="12.28515625" style="57" customWidth="1"/>
    <col min="1284" max="1286" width="0" style="57" hidden="1" customWidth="1"/>
    <col min="1287" max="1288" width="15.7109375" style="57" customWidth="1"/>
    <col min="1289" max="1289" width="15.42578125" style="57" customWidth="1"/>
    <col min="1290" max="1290" width="0.140625" style="57" customWidth="1"/>
    <col min="1291" max="1534" width="9.140625" style="57" customWidth="1"/>
    <col min="1535" max="1535" width="42.85546875" style="57" customWidth="1"/>
    <col min="1536" max="1536" width="11.5703125" style="57"/>
    <col min="1537" max="1537" width="9.140625" style="57" customWidth="1"/>
    <col min="1538" max="1538" width="44.85546875" style="57" customWidth="1"/>
    <col min="1539" max="1539" width="12.28515625" style="57" customWidth="1"/>
    <col min="1540" max="1542" width="0" style="57" hidden="1" customWidth="1"/>
    <col min="1543" max="1544" width="15.7109375" style="57" customWidth="1"/>
    <col min="1545" max="1545" width="15.42578125" style="57" customWidth="1"/>
    <col min="1546" max="1546" width="0.140625" style="57" customWidth="1"/>
    <col min="1547" max="1790" width="9.140625" style="57" customWidth="1"/>
    <col min="1791" max="1791" width="42.85546875" style="57" customWidth="1"/>
    <col min="1792" max="1792" width="11.5703125" style="57"/>
    <col min="1793" max="1793" width="9.140625" style="57" customWidth="1"/>
    <col min="1794" max="1794" width="44.85546875" style="57" customWidth="1"/>
    <col min="1795" max="1795" width="12.28515625" style="57" customWidth="1"/>
    <col min="1796" max="1798" width="0" style="57" hidden="1" customWidth="1"/>
    <col min="1799" max="1800" width="15.7109375" style="57" customWidth="1"/>
    <col min="1801" max="1801" width="15.42578125" style="57" customWidth="1"/>
    <col min="1802" max="1802" width="0.140625" style="57" customWidth="1"/>
    <col min="1803" max="2046" width="9.140625" style="57" customWidth="1"/>
    <col min="2047" max="2047" width="42.85546875" style="57" customWidth="1"/>
    <col min="2048" max="2048" width="11.5703125" style="57"/>
    <col min="2049" max="2049" width="9.140625" style="57" customWidth="1"/>
    <col min="2050" max="2050" width="44.85546875" style="57" customWidth="1"/>
    <col min="2051" max="2051" width="12.28515625" style="57" customWidth="1"/>
    <col min="2052" max="2054" width="0" style="57" hidden="1" customWidth="1"/>
    <col min="2055" max="2056" width="15.7109375" style="57" customWidth="1"/>
    <col min="2057" max="2057" width="15.42578125" style="57" customWidth="1"/>
    <col min="2058" max="2058" width="0.140625" style="57" customWidth="1"/>
    <col min="2059" max="2302" width="9.140625" style="57" customWidth="1"/>
    <col min="2303" max="2303" width="42.85546875" style="57" customWidth="1"/>
    <col min="2304" max="2304" width="11.5703125" style="57"/>
    <col min="2305" max="2305" width="9.140625" style="57" customWidth="1"/>
    <col min="2306" max="2306" width="44.85546875" style="57" customWidth="1"/>
    <col min="2307" max="2307" width="12.28515625" style="57" customWidth="1"/>
    <col min="2308" max="2310" width="0" style="57" hidden="1" customWidth="1"/>
    <col min="2311" max="2312" width="15.7109375" style="57" customWidth="1"/>
    <col min="2313" max="2313" width="15.42578125" style="57" customWidth="1"/>
    <col min="2314" max="2314" width="0.140625" style="57" customWidth="1"/>
    <col min="2315" max="2558" width="9.140625" style="57" customWidth="1"/>
    <col min="2559" max="2559" width="42.85546875" style="57" customWidth="1"/>
    <col min="2560" max="2560" width="11.5703125" style="57"/>
    <col min="2561" max="2561" width="9.140625" style="57" customWidth="1"/>
    <col min="2562" max="2562" width="44.85546875" style="57" customWidth="1"/>
    <col min="2563" max="2563" width="12.28515625" style="57" customWidth="1"/>
    <col min="2564" max="2566" width="0" style="57" hidden="1" customWidth="1"/>
    <col min="2567" max="2568" width="15.7109375" style="57" customWidth="1"/>
    <col min="2569" max="2569" width="15.42578125" style="57" customWidth="1"/>
    <col min="2570" max="2570" width="0.140625" style="57" customWidth="1"/>
    <col min="2571" max="2814" width="9.140625" style="57" customWidth="1"/>
    <col min="2815" max="2815" width="42.85546875" style="57" customWidth="1"/>
    <col min="2816" max="2816" width="11.5703125" style="57"/>
    <col min="2817" max="2817" width="9.140625" style="57" customWidth="1"/>
    <col min="2818" max="2818" width="44.85546875" style="57" customWidth="1"/>
    <col min="2819" max="2819" width="12.28515625" style="57" customWidth="1"/>
    <col min="2820" max="2822" width="0" style="57" hidden="1" customWidth="1"/>
    <col min="2823" max="2824" width="15.7109375" style="57" customWidth="1"/>
    <col min="2825" max="2825" width="15.42578125" style="57" customWidth="1"/>
    <col min="2826" max="2826" width="0.140625" style="57" customWidth="1"/>
    <col min="2827" max="3070" width="9.140625" style="57" customWidth="1"/>
    <col min="3071" max="3071" width="42.85546875" style="57" customWidth="1"/>
    <col min="3072" max="3072" width="11.5703125" style="57"/>
    <col min="3073" max="3073" width="9.140625" style="57" customWidth="1"/>
    <col min="3074" max="3074" width="44.85546875" style="57" customWidth="1"/>
    <col min="3075" max="3075" width="12.28515625" style="57" customWidth="1"/>
    <col min="3076" max="3078" width="0" style="57" hidden="1" customWidth="1"/>
    <col min="3079" max="3080" width="15.7109375" style="57" customWidth="1"/>
    <col min="3081" max="3081" width="15.42578125" style="57" customWidth="1"/>
    <col min="3082" max="3082" width="0.140625" style="57" customWidth="1"/>
    <col min="3083" max="3326" width="9.140625" style="57" customWidth="1"/>
    <col min="3327" max="3327" width="42.85546875" style="57" customWidth="1"/>
    <col min="3328" max="3328" width="11.5703125" style="57"/>
    <col min="3329" max="3329" width="9.140625" style="57" customWidth="1"/>
    <col min="3330" max="3330" width="44.85546875" style="57" customWidth="1"/>
    <col min="3331" max="3331" width="12.28515625" style="57" customWidth="1"/>
    <col min="3332" max="3334" width="0" style="57" hidden="1" customWidth="1"/>
    <col min="3335" max="3336" width="15.7109375" style="57" customWidth="1"/>
    <col min="3337" max="3337" width="15.42578125" style="57" customWidth="1"/>
    <col min="3338" max="3338" width="0.140625" style="57" customWidth="1"/>
    <col min="3339" max="3582" width="9.140625" style="57" customWidth="1"/>
    <col min="3583" max="3583" width="42.85546875" style="57" customWidth="1"/>
    <col min="3584" max="3584" width="11.5703125" style="57"/>
    <col min="3585" max="3585" width="9.140625" style="57" customWidth="1"/>
    <col min="3586" max="3586" width="44.85546875" style="57" customWidth="1"/>
    <col min="3587" max="3587" width="12.28515625" style="57" customWidth="1"/>
    <col min="3588" max="3590" width="0" style="57" hidden="1" customWidth="1"/>
    <col min="3591" max="3592" width="15.7109375" style="57" customWidth="1"/>
    <col min="3593" max="3593" width="15.42578125" style="57" customWidth="1"/>
    <col min="3594" max="3594" width="0.140625" style="57" customWidth="1"/>
    <col min="3595" max="3838" width="9.140625" style="57" customWidth="1"/>
    <col min="3839" max="3839" width="42.85546875" style="57" customWidth="1"/>
    <col min="3840" max="3840" width="11.5703125" style="57"/>
    <col min="3841" max="3841" width="9.140625" style="57" customWidth="1"/>
    <col min="3842" max="3842" width="44.85546875" style="57" customWidth="1"/>
    <col min="3843" max="3843" width="12.28515625" style="57" customWidth="1"/>
    <col min="3844" max="3846" width="0" style="57" hidden="1" customWidth="1"/>
    <col min="3847" max="3848" width="15.7109375" style="57" customWidth="1"/>
    <col min="3849" max="3849" width="15.42578125" style="57" customWidth="1"/>
    <col min="3850" max="3850" width="0.140625" style="57" customWidth="1"/>
    <col min="3851" max="4094" width="9.140625" style="57" customWidth="1"/>
    <col min="4095" max="4095" width="42.85546875" style="57" customWidth="1"/>
    <col min="4096" max="4096" width="11.5703125" style="57"/>
    <col min="4097" max="4097" width="9.140625" style="57" customWidth="1"/>
    <col min="4098" max="4098" width="44.85546875" style="57" customWidth="1"/>
    <col min="4099" max="4099" width="12.28515625" style="57" customWidth="1"/>
    <col min="4100" max="4102" width="0" style="57" hidden="1" customWidth="1"/>
    <col min="4103" max="4104" width="15.7109375" style="57" customWidth="1"/>
    <col min="4105" max="4105" width="15.42578125" style="57" customWidth="1"/>
    <col min="4106" max="4106" width="0.140625" style="57" customWidth="1"/>
    <col min="4107" max="4350" width="9.140625" style="57" customWidth="1"/>
    <col min="4351" max="4351" width="42.85546875" style="57" customWidth="1"/>
    <col min="4352" max="4352" width="11.5703125" style="57"/>
    <col min="4353" max="4353" width="9.140625" style="57" customWidth="1"/>
    <col min="4354" max="4354" width="44.85546875" style="57" customWidth="1"/>
    <col min="4355" max="4355" width="12.28515625" style="57" customWidth="1"/>
    <col min="4356" max="4358" width="0" style="57" hidden="1" customWidth="1"/>
    <col min="4359" max="4360" width="15.7109375" style="57" customWidth="1"/>
    <col min="4361" max="4361" width="15.42578125" style="57" customWidth="1"/>
    <col min="4362" max="4362" width="0.140625" style="57" customWidth="1"/>
    <col min="4363" max="4606" width="9.140625" style="57" customWidth="1"/>
    <col min="4607" max="4607" width="42.85546875" style="57" customWidth="1"/>
    <col min="4608" max="4608" width="11.5703125" style="57"/>
    <col min="4609" max="4609" width="9.140625" style="57" customWidth="1"/>
    <col min="4610" max="4610" width="44.85546875" style="57" customWidth="1"/>
    <col min="4611" max="4611" width="12.28515625" style="57" customWidth="1"/>
    <col min="4612" max="4614" width="0" style="57" hidden="1" customWidth="1"/>
    <col min="4615" max="4616" width="15.7109375" style="57" customWidth="1"/>
    <col min="4617" max="4617" width="15.42578125" style="57" customWidth="1"/>
    <col min="4618" max="4618" width="0.140625" style="57" customWidth="1"/>
    <col min="4619" max="4862" width="9.140625" style="57" customWidth="1"/>
    <col min="4863" max="4863" width="42.85546875" style="57" customWidth="1"/>
    <col min="4864" max="4864" width="11.5703125" style="57"/>
    <col min="4865" max="4865" width="9.140625" style="57" customWidth="1"/>
    <col min="4866" max="4866" width="44.85546875" style="57" customWidth="1"/>
    <col min="4867" max="4867" width="12.28515625" style="57" customWidth="1"/>
    <col min="4868" max="4870" width="0" style="57" hidden="1" customWidth="1"/>
    <col min="4871" max="4872" width="15.7109375" style="57" customWidth="1"/>
    <col min="4873" max="4873" width="15.42578125" style="57" customWidth="1"/>
    <col min="4874" max="4874" width="0.140625" style="57" customWidth="1"/>
    <col min="4875" max="5118" width="9.140625" style="57" customWidth="1"/>
    <col min="5119" max="5119" width="42.85546875" style="57" customWidth="1"/>
    <col min="5120" max="5120" width="11.5703125" style="57"/>
    <col min="5121" max="5121" width="9.140625" style="57" customWidth="1"/>
    <col min="5122" max="5122" width="44.85546875" style="57" customWidth="1"/>
    <col min="5123" max="5123" width="12.28515625" style="57" customWidth="1"/>
    <col min="5124" max="5126" width="0" style="57" hidden="1" customWidth="1"/>
    <col min="5127" max="5128" width="15.7109375" style="57" customWidth="1"/>
    <col min="5129" max="5129" width="15.42578125" style="57" customWidth="1"/>
    <col min="5130" max="5130" width="0.140625" style="57" customWidth="1"/>
    <col min="5131" max="5374" width="9.140625" style="57" customWidth="1"/>
    <col min="5375" max="5375" width="42.85546875" style="57" customWidth="1"/>
    <col min="5376" max="5376" width="11.5703125" style="57"/>
    <col min="5377" max="5377" width="9.140625" style="57" customWidth="1"/>
    <col min="5378" max="5378" width="44.85546875" style="57" customWidth="1"/>
    <col min="5379" max="5379" width="12.28515625" style="57" customWidth="1"/>
    <col min="5380" max="5382" width="0" style="57" hidden="1" customWidth="1"/>
    <col min="5383" max="5384" width="15.7109375" style="57" customWidth="1"/>
    <col min="5385" max="5385" width="15.42578125" style="57" customWidth="1"/>
    <col min="5386" max="5386" width="0.140625" style="57" customWidth="1"/>
    <col min="5387" max="5630" width="9.140625" style="57" customWidth="1"/>
    <col min="5631" max="5631" width="42.85546875" style="57" customWidth="1"/>
    <col min="5632" max="5632" width="11.5703125" style="57"/>
    <col min="5633" max="5633" width="9.140625" style="57" customWidth="1"/>
    <col min="5634" max="5634" width="44.85546875" style="57" customWidth="1"/>
    <col min="5635" max="5635" width="12.28515625" style="57" customWidth="1"/>
    <col min="5636" max="5638" width="0" style="57" hidden="1" customWidth="1"/>
    <col min="5639" max="5640" width="15.7109375" style="57" customWidth="1"/>
    <col min="5641" max="5641" width="15.42578125" style="57" customWidth="1"/>
    <col min="5642" max="5642" width="0.140625" style="57" customWidth="1"/>
    <col min="5643" max="5886" width="9.140625" style="57" customWidth="1"/>
    <col min="5887" max="5887" width="42.85546875" style="57" customWidth="1"/>
    <col min="5888" max="5888" width="11.5703125" style="57"/>
    <col min="5889" max="5889" width="9.140625" style="57" customWidth="1"/>
    <col min="5890" max="5890" width="44.85546875" style="57" customWidth="1"/>
    <col min="5891" max="5891" width="12.28515625" style="57" customWidth="1"/>
    <col min="5892" max="5894" width="0" style="57" hidden="1" customWidth="1"/>
    <col min="5895" max="5896" width="15.7109375" style="57" customWidth="1"/>
    <col min="5897" max="5897" width="15.42578125" style="57" customWidth="1"/>
    <col min="5898" max="5898" width="0.140625" style="57" customWidth="1"/>
    <col min="5899" max="6142" width="9.140625" style="57" customWidth="1"/>
    <col min="6143" max="6143" width="42.85546875" style="57" customWidth="1"/>
    <col min="6144" max="6144" width="11.5703125" style="57"/>
    <col min="6145" max="6145" width="9.140625" style="57" customWidth="1"/>
    <col min="6146" max="6146" width="44.85546875" style="57" customWidth="1"/>
    <col min="6147" max="6147" width="12.28515625" style="57" customWidth="1"/>
    <col min="6148" max="6150" width="0" style="57" hidden="1" customWidth="1"/>
    <col min="6151" max="6152" width="15.7109375" style="57" customWidth="1"/>
    <col min="6153" max="6153" width="15.42578125" style="57" customWidth="1"/>
    <col min="6154" max="6154" width="0.140625" style="57" customWidth="1"/>
    <col min="6155" max="6398" width="9.140625" style="57" customWidth="1"/>
    <col min="6399" max="6399" width="42.85546875" style="57" customWidth="1"/>
    <col min="6400" max="6400" width="11.5703125" style="57"/>
    <col min="6401" max="6401" width="9.140625" style="57" customWidth="1"/>
    <col min="6402" max="6402" width="44.85546875" style="57" customWidth="1"/>
    <col min="6403" max="6403" width="12.28515625" style="57" customWidth="1"/>
    <col min="6404" max="6406" width="0" style="57" hidden="1" customWidth="1"/>
    <col min="6407" max="6408" width="15.7109375" style="57" customWidth="1"/>
    <col min="6409" max="6409" width="15.42578125" style="57" customWidth="1"/>
    <col min="6410" max="6410" width="0.140625" style="57" customWidth="1"/>
    <col min="6411" max="6654" width="9.140625" style="57" customWidth="1"/>
    <col min="6655" max="6655" width="42.85546875" style="57" customWidth="1"/>
    <col min="6656" max="6656" width="11.5703125" style="57"/>
    <col min="6657" max="6657" width="9.140625" style="57" customWidth="1"/>
    <col min="6658" max="6658" width="44.85546875" style="57" customWidth="1"/>
    <col min="6659" max="6659" width="12.28515625" style="57" customWidth="1"/>
    <col min="6660" max="6662" width="0" style="57" hidden="1" customWidth="1"/>
    <col min="6663" max="6664" width="15.7109375" style="57" customWidth="1"/>
    <col min="6665" max="6665" width="15.42578125" style="57" customWidth="1"/>
    <col min="6666" max="6666" width="0.140625" style="57" customWidth="1"/>
    <col min="6667" max="6910" width="9.140625" style="57" customWidth="1"/>
    <col min="6911" max="6911" width="42.85546875" style="57" customWidth="1"/>
    <col min="6912" max="6912" width="11.5703125" style="57"/>
    <col min="6913" max="6913" width="9.140625" style="57" customWidth="1"/>
    <col min="6914" max="6914" width="44.85546875" style="57" customWidth="1"/>
    <col min="6915" max="6915" width="12.28515625" style="57" customWidth="1"/>
    <col min="6916" max="6918" width="0" style="57" hidden="1" customWidth="1"/>
    <col min="6919" max="6920" width="15.7109375" style="57" customWidth="1"/>
    <col min="6921" max="6921" width="15.42578125" style="57" customWidth="1"/>
    <col min="6922" max="6922" width="0.140625" style="57" customWidth="1"/>
    <col min="6923" max="7166" width="9.140625" style="57" customWidth="1"/>
    <col min="7167" max="7167" width="42.85546875" style="57" customWidth="1"/>
    <col min="7168" max="7168" width="11.5703125" style="57"/>
    <col min="7169" max="7169" width="9.140625" style="57" customWidth="1"/>
    <col min="7170" max="7170" width="44.85546875" style="57" customWidth="1"/>
    <col min="7171" max="7171" width="12.28515625" style="57" customWidth="1"/>
    <col min="7172" max="7174" width="0" style="57" hidden="1" customWidth="1"/>
    <col min="7175" max="7176" width="15.7109375" style="57" customWidth="1"/>
    <col min="7177" max="7177" width="15.42578125" style="57" customWidth="1"/>
    <col min="7178" max="7178" width="0.140625" style="57" customWidth="1"/>
    <col min="7179" max="7422" width="9.140625" style="57" customWidth="1"/>
    <col min="7423" max="7423" width="42.85546875" style="57" customWidth="1"/>
    <col min="7424" max="7424" width="11.5703125" style="57"/>
    <col min="7425" max="7425" width="9.140625" style="57" customWidth="1"/>
    <col min="7426" max="7426" width="44.85546875" style="57" customWidth="1"/>
    <col min="7427" max="7427" width="12.28515625" style="57" customWidth="1"/>
    <col min="7428" max="7430" width="0" style="57" hidden="1" customWidth="1"/>
    <col min="7431" max="7432" width="15.7109375" style="57" customWidth="1"/>
    <col min="7433" max="7433" width="15.42578125" style="57" customWidth="1"/>
    <col min="7434" max="7434" width="0.140625" style="57" customWidth="1"/>
    <col min="7435" max="7678" width="9.140625" style="57" customWidth="1"/>
    <col min="7679" max="7679" width="42.85546875" style="57" customWidth="1"/>
    <col min="7680" max="7680" width="11.5703125" style="57"/>
    <col min="7681" max="7681" width="9.140625" style="57" customWidth="1"/>
    <col min="7682" max="7682" width="44.85546875" style="57" customWidth="1"/>
    <col min="7683" max="7683" width="12.28515625" style="57" customWidth="1"/>
    <col min="7684" max="7686" width="0" style="57" hidden="1" customWidth="1"/>
    <col min="7687" max="7688" width="15.7109375" style="57" customWidth="1"/>
    <col min="7689" max="7689" width="15.42578125" style="57" customWidth="1"/>
    <col min="7690" max="7690" width="0.140625" style="57" customWidth="1"/>
    <col min="7691" max="7934" width="9.140625" style="57" customWidth="1"/>
    <col min="7935" max="7935" width="42.85546875" style="57" customWidth="1"/>
    <col min="7936" max="7936" width="11.5703125" style="57"/>
    <col min="7937" max="7937" width="9.140625" style="57" customWidth="1"/>
    <col min="7938" max="7938" width="44.85546875" style="57" customWidth="1"/>
    <col min="7939" max="7939" width="12.28515625" style="57" customWidth="1"/>
    <col min="7940" max="7942" width="0" style="57" hidden="1" customWidth="1"/>
    <col min="7943" max="7944" width="15.7109375" style="57" customWidth="1"/>
    <col min="7945" max="7945" width="15.42578125" style="57" customWidth="1"/>
    <col min="7946" max="7946" width="0.140625" style="57" customWidth="1"/>
    <col min="7947" max="8190" width="9.140625" style="57" customWidth="1"/>
    <col min="8191" max="8191" width="42.85546875" style="57" customWidth="1"/>
    <col min="8192" max="8192" width="11.5703125" style="57"/>
    <col min="8193" max="8193" width="9.140625" style="57" customWidth="1"/>
    <col min="8194" max="8194" width="44.85546875" style="57" customWidth="1"/>
    <col min="8195" max="8195" width="12.28515625" style="57" customWidth="1"/>
    <col min="8196" max="8198" width="0" style="57" hidden="1" customWidth="1"/>
    <col min="8199" max="8200" width="15.7109375" style="57" customWidth="1"/>
    <col min="8201" max="8201" width="15.42578125" style="57" customWidth="1"/>
    <col min="8202" max="8202" width="0.140625" style="57" customWidth="1"/>
    <col min="8203" max="8446" width="9.140625" style="57" customWidth="1"/>
    <col min="8447" max="8447" width="42.85546875" style="57" customWidth="1"/>
    <col min="8448" max="8448" width="11.5703125" style="57"/>
    <col min="8449" max="8449" width="9.140625" style="57" customWidth="1"/>
    <col min="8450" max="8450" width="44.85546875" style="57" customWidth="1"/>
    <col min="8451" max="8451" width="12.28515625" style="57" customWidth="1"/>
    <col min="8452" max="8454" width="0" style="57" hidden="1" customWidth="1"/>
    <col min="8455" max="8456" width="15.7109375" style="57" customWidth="1"/>
    <col min="8457" max="8457" width="15.42578125" style="57" customWidth="1"/>
    <col min="8458" max="8458" width="0.140625" style="57" customWidth="1"/>
    <col min="8459" max="8702" width="9.140625" style="57" customWidth="1"/>
    <col min="8703" max="8703" width="42.85546875" style="57" customWidth="1"/>
    <col min="8704" max="8704" width="11.5703125" style="57"/>
    <col min="8705" max="8705" width="9.140625" style="57" customWidth="1"/>
    <col min="8706" max="8706" width="44.85546875" style="57" customWidth="1"/>
    <col min="8707" max="8707" width="12.28515625" style="57" customWidth="1"/>
    <col min="8708" max="8710" width="0" style="57" hidden="1" customWidth="1"/>
    <col min="8711" max="8712" width="15.7109375" style="57" customWidth="1"/>
    <col min="8713" max="8713" width="15.42578125" style="57" customWidth="1"/>
    <col min="8714" max="8714" width="0.140625" style="57" customWidth="1"/>
    <col min="8715" max="8958" width="9.140625" style="57" customWidth="1"/>
    <col min="8959" max="8959" width="42.85546875" style="57" customWidth="1"/>
    <col min="8960" max="8960" width="11.5703125" style="57"/>
    <col min="8961" max="8961" width="9.140625" style="57" customWidth="1"/>
    <col min="8962" max="8962" width="44.85546875" style="57" customWidth="1"/>
    <col min="8963" max="8963" width="12.28515625" style="57" customWidth="1"/>
    <col min="8964" max="8966" width="0" style="57" hidden="1" customWidth="1"/>
    <col min="8967" max="8968" width="15.7109375" style="57" customWidth="1"/>
    <col min="8969" max="8969" width="15.42578125" style="57" customWidth="1"/>
    <col min="8970" max="8970" width="0.140625" style="57" customWidth="1"/>
    <col min="8971" max="9214" width="9.140625" style="57" customWidth="1"/>
    <col min="9215" max="9215" width="42.85546875" style="57" customWidth="1"/>
    <col min="9216" max="9216" width="11.5703125" style="57"/>
    <col min="9217" max="9217" width="9.140625" style="57" customWidth="1"/>
    <col min="9218" max="9218" width="44.85546875" style="57" customWidth="1"/>
    <col min="9219" max="9219" width="12.28515625" style="57" customWidth="1"/>
    <col min="9220" max="9222" width="0" style="57" hidden="1" customWidth="1"/>
    <col min="9223" max="9224" width="15.7109375" style="57" customWidth="1"/>
    <col min="9225" max="9225" width="15.42578125" style="57" customWidth="1"/>
    <col min="9226" max="9226" width="0.140625" style="57" customWidth="1"/>
    <col min="9227" max="9470" width="9.140625" style="57" customWidth="1"/>
    <col min="9471" max="9471" width="42.85546875" style="57" customWidth="1"/>
    <col min="9472" max="9472" width="11.5703125" style="57"/>
    <col min="9473" max="9473" width="9.140625" style="57" customWidth="1"/>
    <col min="9474" max="9474" width="44.85546875" style="57" customWidth="1"/>
    <col min="9475" max="9475" width="12.28515625" style="57" customWidth="1"/>
    <col min="9476" max="9478" width="0" style="57" hidden="1" customWidth="1"/>
    <col min="9479" max="9480" width="15.7109375" style="57" customWidth="1"/>
    <col min="9481" max="9481" width="15.42578125" style="57" customWidth="1"/>
    <col min="9482" max="9482" width="0.140625" style="57" customWidth="1"/>
    <col min="9483" max="9726" width="9.140625" style="57" customWidth="1"/>
    <col min="9727" max="9727" width="42.85546875" style="57" customWidth="1"/>
    <col min="9728" max="9728" width="11.5703125" style="57"/>
    <col min="9729" max="9729" width="9.140625" style="57" customWidth="1"/>
    <col min="9730" max="9730" width="44.85546875" style="57" customWidth="1"/>
    <col min="9731" max="9731" width="12.28515625" style="57" customWidth="1"/>
    <col min="9732" max="9734" width="0" style="57" hidden="1" customWidth="1"/>
    <col min="9735" max="9736" width="15.7109375" style="57" customWidth="1"/>
    <col min="9737" max="9737" width="15.42578125" style="57" customWidth="1"/>
    <col min="9738" max="9738" width="0.140625" style="57" customWidth="1"/>
    <col min="9739" max="9982" width="9.140625" style="57" customWidth="1"/>
    <col min="9983" max="9983" width="42.85546875" style="57" customWidth="1"/>
    <col min="9984" max="9984" width="11.5703125" style="57"/>
    <col min="9985" max="9985" width="9.140625" style="57" customWidth="1"/>
    <col min="9986" max="9986" width="44.85546875" style="57" customWidth="1"/>
    <col min="9987" max="9987" width="12.28515625" style="57" customWidth="1"/>
    <col min="9988" max="9990" width="0" style="57" hidden="1" customWidth="1"/>
    <col min="9991" max="9992" width="15.7109375" style="57" customWidth="1"/>
    <col min="9993" max="9993" width="15.42578125" style="57" customWidth="1"/>
    <col min="9994" max="9994" width="0.140625" style="57" customWidth="1"/>
    <col min="9995" max="10238" width="9.140625" style="57" customWidth="1"/>
    <col min="10239" max="10239" width="42.85546875" style="57" customWidth="1"/>
    <col min="10240" max="10240" width="11.5703125" style="57"/>
    <col min="10241" max="10241" width="9.140625" style="57" customWidth="1"/>
    <col min="10242" max="10242" width="44.85546875" style="57" customWidth="1"/>
    <col min="10243" max="10243" width="12.28515625" style="57" customWidth="1"/>
    <col min="10244" max="10246" width="0" style="57" hidden="1" customWidth="1"/>
    <col min="10247" max="10248" width="15.7109375" style="57" customWidth="1"/>
    <col min="10249" max="10249" width="15.42578125" style="57" customWidth="1"/>
    <col min="10250" max="10250" width="0.140625" style="57" customWidth="1"/>
    <col min="10251" max="10494" width="9.140625" style="57" customWidth="1"/>
    <col min="10495" max="10495" width="42.85546875" style="57" customWidth="1"/>
    <col min="10496" max="10496" width="11.5703125" style="57"/>
    <col min="10497" max="10497" width="9.140625" style="57" customWidth="1"/>
    <col min="10498" max="10498" width="44.85546875" style="57" customWidth="1"/>
    <col min="10499" max="10499" width="12.28515625" style="57" customWidth="1"/>
    <col min="10500" max="10502" width="0" style="57" hidden="1" customWidth="1"/>
    <col min="10503" max="10504" width="15.7109375" style="57" customWidth="1"/>
    <col min="10505" max="10505" width="15.42578125" style="57" customWidth="1"/>
    <col min="10506" max="10506" width="0.140625" style="57" customWidth="1"/>
    <col min="10507" max="10750" width="9.140625" style="57" customWidth="1"/>
    <col min="10751" max="10751" width="42.85546875" style="57" customWidth="1"/>
    <col min="10752" max="10752" width="11.5703125" style="57"/>
    <col min="10753" max="10753" width="9.140625" style="57" customWidth="1"/>
    <col min="10754" max="10754" width="44.85546875" style="57" customWidth="1"/>
    <col min="10755" max="10755" width="12.28515625" style="57" customWidth="1"/>
    <col min="10756" max="10758" width="0" style="57" hidden="1" customWidth="1"/>
    <col min="10759" max="10760" width="15.7109375" style="57" customWidth="1"/>
    <col min="10761" max="10761" width="15.42578125" style="57" customWidth="1"/>
    <col min="10762" max="10762" width="0.140625" style="57" customWidth="1"/>
    <col min="10763" max="11006" width="9.140625" style="57" customWidth="1"/>
    <col min="11007" max="11007" width="42.85546875" style="57" customWidth="1"/>
    <col min="11008" max="11008" width="11.5703125" style="57"/>
    <col min="11009" max="11009" width="9.140625" style="57" customWidth="1"/>
    <col min="11010" max="11010" width="44.85546875" style="57" customWidth="1"/>
    <col min="11011" max="11011" width="12.28515625" style="57" customWidth="1"/>
    <col min="11012" max="11014" width="0" style="57" hidden="1" customWidth="1"/>
    <col min="11015" max="11016" width="15.7109375" style="57" customWidth="1"/>
    <col min="11017" max="11017" width="15.42578125" style="57" customWidth="1"/>
    <col min="11018" max="11018" width="0.140625" style="57" customWidth="1"/>
    <col min="11019" max="11262" width="9.140625" style="57" customWidth="1"/>
    <col min="11263" max="11263" width="42.85546875" style="57" customWidth="1"/>
    <col min="11264" max="11264" width="11.5703125" style="57"/>
    <col min="11265" max="11265" width="9.140625" style="57" customWidth="1"/>
    <col min="11266" max="11266" width="44.85546875" style="57" customWidth="1"/>
    <col min="11267" max="11267" width="12.28515625" style="57" customWidth="1"/>
    <col min="11268" max="11270" width="0" style="57" hidden="1" customWidth="1"/>
    <col min="11271" max="11272" width="15.7109375" style="57" customWidth="1"/>
    <col min="11273" max="11273" width="15.42578125" style="57" customWidth="1"/>
    <col min="11274" max="11274" width="0.140625" style="57" customWidth="1"/>
    <col min="11275" max="11518" width="9.140625" style="57" customWidth="1"/>
    <col min="11519" max="11519" width="42.85546875" style="57" customWidth="1"/>
    <col min="11520" max="11520" width="11.5703125" style="57"/>
    <col min="11521" max="11521" width="9.140625" style="57" customWidth="1"/>
    <col min="11522" max="11522" width="44.85546875" style="57" customWidth="1"/>
    <col min="11523" max="11523" width="12.28515625" style="57" customWidth="1"/>
    <col min="11524" max="11526" width="0" style="57" hidden="1" customWidth="1"/>
    <col min="11527" max="11528" width="15.7109375" style="57" customWidth="1"/>
    <col min="11529" max="11529" width="15.42578125" style="57" customWidth="1"/>
    <col min="11530" max="11530" width="0.140625" style="57" customWidth="1"/>
    <col min="11531" max="11774" width="9.140625" style="57" customWidth="1"/>
    <col min="11775" max="11775" width="42.85546875" style="57" customWidth="1"/>
    <col min="11776" max="11776" width="11.5703125" style="57"/>
    <col min="11777" max="11777" width="9.140625" style="57" customWidth="1"/>
    <col min="11778" max="11778" width="44.85546875" style="57" customWidth="1"/>
    <col min="11779" max="11779" width="12.28515625" style="57" customWidth="1"/>
    <col min="11780" max="11782" width="0" style="57" hidden="1" customWidth="1"/>
    <col min="11783" max="11784" width="15.7109375" style="57" customWidth="1"/>
    <col min="11785" max="11785" width="15.42578125" style="57" customWidth="1"/>
    <col min="11786" max="11786" width="0.140625" style="57" customWidth="1"/>
    <col min="11787" max="12030" width="9.140625" style="57" customWidth="1"/>
    <col min="12031" max="12031" width="42.85546875" style="57" customWidth="1"/>
    <col min="12032" max="12032" width="11.5703125" style="57"/>
    <col min="12033" max="12033" width="9.140625" style="57" customWidth="1"/>
    <col min="12034" max="12034" width="44.85546875" style="57" customWidth="1"/>
    <col min="12035" max="12035" width="12.28515625" style="57" customWidth="1"/>
    <col min="12036" max="12038" width="0" style="57" hidden="1" customWidth="1"/>
    <col min="12039" max="12040" width="15.7109375" style="57" customWidth="1"/>
    <col min="12041" max="12041" width="15.42578125" style="57" customWidth="1"/>
    <col min="12042" max="12042" width="0.140625" style="57" customWidth="1"/>
    <col min="12043" max="12286" width="9.140625" style="57" customWidth="1"/>
    <col min="12287" max="12287" width="42.85546875" style="57" customWidth="1"/>
    <col min="12288" max="12288" width="11.5703125" style="57"/>
    <col min="12289" max="12289" width="9.140625" style="57" customWidth="1"/>
    <col min="12290" max="12290" width="44.85546875" style="57" customWidth="1"/>
    <col min="12291" max="12291" width="12.28515625" style="57" customWidth="1"/>
    <col min="12292" max="12294" width="0" style="57" hidden="1" customWidth="1"/>
    <col min="12295" max="12296" width="15.7109375" style="57" customWidth="1"/>
    <col min="12297" max="12297" width="15.42578125" style="57" customWidth="1"/>
    <col min="12298" max="12298" width="0.140625" style="57" customWidth="1"/>
    <col min="12299" max="12542" width="9.140625" style="57" customWidth="1"/>
    <col min="12543" max="12543" width="42.85546875" style="57" customWidth="1"/>
    <col min="12544" max="12544" width="11.5703125" style="57"/>
    <col min="12545" max="12545" width="9.140625" style="57" customWidth="1"/>
    <col min="12546" max="12546" width="44.85546875" style="57" customWidth="1"/>
    <col min="12547" max="12547" width="12.28515625" style="57" customWidth="1"/>
    <col min="12548" max="12550" width="0" style="57" hidden="1" customWidth="1"/>
    <col min="12551" max="12552" width="15.7109375" style="57" customWidth="1"/>
    <col min="12553" max="12553" width="15.42578125" style="57" customWidth="1"/>
    <col min="12554" max="12554" width="0.140625" style="57" customWidth="1"/>
    <col min="12555" max="12798" width="9.140625" style="57" customWidth="1"/>
    <col min="12799" max="12799" width="42.85546875" style="57" customWidth="1"/>
    <col min="12800" max="12800" width="11.5703125" style="57"/>
    <col min="12801" max="12801" width="9.140625" style="57" customWidth="1"/>
    <col min="12802" max="12802" width="44.85546875" style="57" customWidth="1"/>
    <col min="12803" max="12803" width="12.28515625" style="57" customWidth="1"/>
    <col min="12804" max="12806" width="0" style="57" hidden="1" customWidth="1"/>
    <col min="12807" max="12808" width="15.7109375" style="57" customWidth="1"/>
    <col min="12809" max="12809" width="15.42578125" style="57" customWidth="1"/>
    <col min="12810" max="12810" width="0.140625" style="57" customWidth="1"/>
    <col min="12811" max="13054" width="9.140625" style="57" customWidth="1"/>
    <col min="13055" max="13055" width="42.85546875" style="57" customWidth="1"/>
    <col min="13056" max="13056" width="11.5703125" style="57"/>
    <col min="13057" max="13057" width="9.140625" style="57" customWidth="1"/>
    <col min="13058" max="13058" width="44.85546875" style="57" customWidth="1"/>
    <col min="13059" max="13059" width="12.28515625" style="57" customWidth="1"/>
    <col min="13060" max="13062" width="0" style="57" hidden="1" customWidth="1"/>
    <col min="13063" max="13064" width="15.7109375" style="57" customWidth="1"/>
    <col min="13065" max="13065" width="15.42578125" style="57" customWidth="1"/>
    <col min="13066" max="13066" width="0.140625" style="57" customWidth="1"/>
    <col min="13067" max="13310" width="9.140625" style="57" customWidth="1"/>
    <col min="13311" max="13311" width="42.85546875" style="57" customWidth="1"/>
    <col min="13312" max="13312" width="11.5703125" style="57"/>
    <col min="13313" max="13313" width="9.140625" style="57" customWidth="1"/>
    <col min="13314" max="13314" width="44.85546875" style="57" customWidth="1"/>
    <col min="13315" max="13315" width="12.28515625" style="57" customWidth="1"/>
    <col min="13316" max="13318" width="0" style="57" hidden="1" customWidth="1"/>
    <col min="13319" max="13320" width="15.7109375" style="57" customWidth="1"/>
    <col min="13321" max="13321" width="15.42578125" style="57" customWidth="1"/>
    <col min="13322" max="13322" width="0.140625" style="57" customWidth="1"/>
    <col min="13323" max="13566" width="9.140625" style="57" customWidth="1"/>
    <col min="13567" max="13567" width="42.85546875" style="57" customWidth="1"/>
    <col min="13568" max="13568" width="11.5703125" style="57"/>
    <col min="13569" max="13569" width="9.140625" style="57" customWidth="1"/>
    <col min="13570" max="13570" width="44.85546875" style="57" customWidth="1"/>
    <col min="13571" max="13571" width="12.28515625" style="57" customWidth="1"/>
    <col min="13572" max="13574" width="0" style="57" hidden="1" customWidth="1"/>
    <col min="13575" max="13576" width="15.7109375" style="57" customWidth="1"/>
    <col min="13577" max="13577" width="15.42578125" style="57" customWidth="1"/>
    <col min="13578" max="13578" width="0.140625" style="57" customWidth="1"/>
    <col min="13579" max="13822" width="9.140625" style="57" customWidth="1"/>
    <col min="13823" max="13823" width="42.85546875" style="57" customWidth="1"/>
    <col min="13824" max="13824" width="11.5703125" style="57"/>
    <col min="13825" max="13825" width="9.140625" style="57" customWidth="1"/>
    <col min="13826" max="13826" width="44.85546875" style="57" customWidth="1"/>
    <col min="13827" max="13827" width="12.28515625" style="57" customWidth="1"/>
    <col min="13828" max="13830" width="0" style="57" hidden="1" customWidth="1"/>
    <col min="13831" max="13832" width="15.7109375" style="57" customWidth="1"/>
    <col min="13833" max="13833" width="15.42578125" style="57" customWidth="1"/>
    <col min="13834" max="13834" width="0.140625" style="57" customWidth="1"/>
    <col min="13835" max="14078" width="9.140625" style="57" customWidth="1"/>
    <col min="14079" max="14079" width="42.85546875" style="57" customWidth="1"/>
    <col min="14080" max="14080" width="11.5703125" style="57"/>
    <col min="14081" max="14081" width="9.140625" style="57" customWidth="1"/>
    <col min="14082" max="14082" width="44.85546875" style="57" customWidth="1"/>
    <col min="14083" max="14083" width="12.28515625" style="57" customWidth="1"/>
    <col min="14084" max="14086" width="0" style="57" hidden="1" customWidth="1"/>
    <col min="14087" max="14088" width="15.7109375" style="57" customWidth="1"/>
    <col min="14089" max="14089" width="15.42578125" style="57" customWidth="1"/>
    <col min="14090" max="14090" width="0.140625" style="57" customWidth="1"/>
    <col min="14091" max="14334" width="9.140625" style="57" customWidth="1"/>
    <col min="14335" max="14335" width="42.85546875" style="57" customWidth="1"/>
    <col min="14336" max="14336" width="11.5703125" style="57"/>
    <col min="14337" max="14337" width="9.140625" style="57" customWidth="1"/>
    <col min="14338" max="14338" width="44.85546875" style="57" customWidth="1"/>
    <col min="14339" max="14339" width="12.28515625" style="57" customWidth="1"/>
    <col min="14340" max="14342" width="0" style="57" hidden="1" customWidth="1"/>
    <col min="14343" max="14344" width="15.7109375" style="57" customWidth="1"/>
    <col min="14345" max="14345" width="15.42578125" style="57" customWidth="1"/>
    <col min="14346" max="14346" width="0.140625" style="57" customWidth="1"/>
    <col min="14347" max="14590" width="9.140625" style="57" customWidth="1"/>
    <col min="14591" max="14591" width="42.85546875" style="57" customWidth="1"/>
    <col min="14592" max="14592" width="11.5703125" style="57"/>
    <col min="14593" max="14593" width="9.140625" style="57" customWidth="1"/>
    <col min="14594" max="14594" width="44.85546875" style="57" customWidth="1"/>
    <col min="14595" max="14595" width="12.28515625" style="57" customWidth="1"/>
    <col min="14596" max="14598" width="0" style="57" hidden="1" customWidth="1"/>
    <col min="14599" max="14600" width="15.7109375" style="57" customWidth="1"/>
    <col min="14601" max="14601" width="15.42578125" style="57" customWidth="1"/>
    <col min="14602" max="14602" width="0.140625" style="57" customWidth="1"/>
    <col min="14603" max="14846" width="9.140625" style="57" customWidth="1"/>
    <col min="14847" max="14847" width="42.85546875" style="57" customWidth="1"/>
    <col min="14848" max="14848" width="11.5703125" style="57"/>
    <col min="14849" max="14849" width="9.140625" style="57" customWidth="1"/>
    <col min="14850" max="14850" width="44.85546875" style="57" customWidth="1"/>
    <col min="14851" max="14851" width="12.28515625" style="57" customWidth="1"/>
    <col min="14852" max="14854" width="0" style="57" hidden="1" customWidth="1"/>
    <col min="14855" max="14856" width="15.7109375" style="57" customWidth="1"/>
    <col min="14857" max="14857" width="15.42578125" style="57" customWidth="1"/>
    <col min="14858" max="14858" width="0.140625" style="57" customWidth="1"/>
    <col min="14859" max="15102" width="9.140625" style="57" customWidth="1"/>
    <col min="15103" max="15103" width="42.85546875" style="57" customWidth="1"/>
    <col min="15104" max="15104" width="11.5703125" style="57"/>
    <col min="15105" max="15105" width="9.140625" style="57" customWidth="1"/>
    <col min="15106" max="15106" width="44.85546875" style="57" customWidth="1"/>
    <col min="15107" max="15107" width="12.28515625" style="57" customWidth="1"/>
    <col min="15108" max="15110" width="0" style="57" hidden="1" customWidth="1"/>
    <col min="15111" max="15112" width="15.7109375" style="57" customWidth="1"/>
    <col min="15113" max="15113" width="15.42578125" style="57" customWidth="1"/>
    <col min="15114" max="15114" width="0.140625" style="57" customWidth="1"/>
    <col min="15115" max="15358" width="9.140625" style="57" customWidth="1"/>
    <col min="15359" max="15359" width="42.85546875" style="57" customWidth="1"/>
    <col min="15360" max="15360" width="11.5703125" style="57"/>
    <col min="15361" max="15361" width="9.140625" style="57" customWidth="1"/>
    <col min="15362" max="15362" width="44.85546875" style="57" customWidth="1"/>
    <col min="15363" max="15363" width="12.28515625" style="57" customWidth="1"/>
    <col min="15364" max="15366" width="0" style="57" hidden="1" customWidth="1"/>
    <col min="15367" max="15368" width="15.7109375" style="57" customWidth="1"/>
    <col min="15369" max="15369" width="15.42578125" style="57" customWidth="1"/>
    <col min="15370" max="15370" width="0.140625" style="57" customWidth="1"/>
    <col min="15371" max="15614" width="9.140625" style="57" customWidth="1"/>
    <col min="15615" max="15615" width="42.85546875" style="57" customWidth="1"/>
    <col min="15616" max="15616" width="11.5703125" style="57"/>
    <col min="15617" max="15617" width="9.140625" style="57" customWidth="1"/>
    <col min="15618" max="15618" width="44.85546875" style="57" customWidth="1"/>
    <col min="15619" max="15619" width="12.28515625" style="57" customWidth="1"/>
    <col min="15620" max="15622" width="0" style="57" hidden="1" customWidth="1"/>
    <col min="15623" max="15624" width="15.7109375" style="57" customWidth="1"/>
    <col min="15625" max="15625" width="15.42578125" style="57" customWidth="1"/>
    <col min="15626" max="15626" width="0.140625" style="57" customWidth="1"/>
    <col min="15627" max="15870" width="9.140625" style="57" customWidth="1"/>
    <col min="15871" max="15871" width="42.85546875" style="57" customWidth="1"/>
    <col min="15872" max="15872" width="11.5703125" style="57"/>
    <col min="15873" max="15873" width="9.140625" style="57" customWidth="1"/>
    <col min="15874" max="15874" width="44.85546875" style="57" customWidth="1"/>
    <col min="15875" max="15875" width="12.28515625" style="57" customWidth="1"/>
    <col min="15876" max="15878" width="0" style="57" hidden="1" customWidth="1"/>
    <col min="15879" max="15880" width="15.7109375" style="57" customWidth="1"/>
    <col min="15881" max="15881" width="15.42578125" style="57" customWidth="1"/>
    <col min="15882" max="15882" width="0.140625" style="57" customWidth="1"/>
    <col min="15883" max="16126" width="9.140625" style="57" customWidth="1"/>
    <col min="16127" max="16127" width="42.85546875" style="57" customWidth="1"/>
    <col min="16128" max="16128" width="11.5703125" style="57"/>
    <col min="16129" max="16129" width="9.140625" style="57" customWidth="1"/>
    <col min="16130" max="16130" width="44.85546875" style="57" customWidth="1"/>
    <col min="16131" max="16131" width="12.28515625" style="57" customWidth="1"/>
    <col min="16132" max="16134" width="0" style="57" hidden="1" customWidth="1"/>
    <col min="16135" max="16136" width="15.7109375" style="57" customWidth="1"/>
    <col min="16137" max="16137" width="15.42578125" style="57" customWidth="1"/>
    <col min="16138" max="16138" width="0.140625" style="57" customWidth="1"/>
    <col min="16139" max="16382" width="9.140625" style="57" customWidth="1"/>
    <col min="16383" max="16383" width="42.85546875" style="57" customWidth="1"/>
    <col min="16384" max="16384" width="11.5703125" style="57"/>
  </cols>
  <sheetData>
    <row r="1" spans="1:256">
      <c r="A1" s="151" t="s">
        <v>146</v>
      </c>
      <c r="B1" s="152"/>
      <c r="C1" s="152"/>
      <c r="D1" s="152"/>
      <c r="E1" s="152"/>
      <c r="F1" s="152"/>
      <c r="G1" s="152"/>
      <c r="H1" s="152"/>
      <c r="I1" s="152"/>
      <c r="J1" s="153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>
      <c r="A2" s="154"/>
      <c r="B2" s="155"/>
      <c r="C2" s="155"/>
      <c r="D2" s="155"/>
      <c r="E2" s="155"/>
      <c r="F2" s="155"/>
      <c r="G2" s="155"/>
      <c r="H2" s="155"/>
      <c r="I2" s="155"/>
      <c r="J2" s="1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>
      <c r="A3" s="157" t="s">
        <v>117</v>
      </c>
      <c r="B3" s="158"/>
      <c r="C3" s="158"/>
      <c r="D3" s="158"/>
      <c r="E3" s="158"/>
      <c r="F3" s="158"/>
      <c r="G3" s="158"/>
      <c r="H3" s="158"/>
      <c r="I3" s="158"/>
      <c r="J3" s="158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5.75">
      <c r="A4" s="159" t="s">
        <v>144</v>
      </c>
      <c r="B4" s="160"/>
      <c r="C4" s="160"/>
      <c r="D4" s="160"/>
      <c r="E4" s="160"/>
      <c r="F4" s="160"/>
      <c r="G4" s="160"/>
      <c r="H4" s="160"/>
      <c r="I4" s="160"/>
      <c r="J4" s="160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>
      <c r="A5" s="161" t="s">
        <v>118</v>
      </c>
      <c r="B5" s="162"/>
      <c r="C5" s="162"/>
      <c r="D5" s="162"/>
      <c r="E5" s="162"/>
      <c r="F5" s="162"/>
      <c r="G5" s="162"/>
      <c r="H5" s="162"/>
      <c r="I5" s="162"/>
      <c r="J5" s="162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6.5" thickBot="1">
      <c r="A6" s="163" t="s">
        <v>145</v>
      </c>
      <c r="B6" s="164"/>
      <c r="C6" s="164"/>
      <c r="D6" s="164"/>
      <c r="E6" s="164"/>
      <c r="F6" s="164"/>
      <c r="G6" s="164"/>
      <c r="H6" s="164"/>
      <c r="I6" s="164"/>
      <c r="J6" s="164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6.5" thickBot="1">
      <c r="A7" s="148" t="s">
        <v>119</v>
      </c>
      <c r="B7" s="149"/>
      <c r="C7" s="149"/>
      <c r="D7" s="149"/>
      <c r="E7" s="149"/>
      <c r="F7" s="149"/>
      <c r="G7" s="149"/>
      <c r="H7" s="149"/>
      <c r="I7" s="149"/>
      <c r="J7" s="150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167" t="s">
        <v>120</v>
      </c>
      <c r="B8" s="168"/>
      <c r="C8" s="168"/>
      <c r="D8" s="168"/>
      <c r="E8" s="168"/>
      <c r="F8" s="168"/>
      <c r="G8" s="168"/>
      <c r="H8" s="168"/>
      <c r="I8" s="168"/>
      <c r="J8" s="169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ht="20.25" customHeight="1">
      <c r="A9" s="170" t="s">
        <v>121</v>
      </c>
      <c r="B9" s="171"/>
      <c r="C9" s="171"/>
      <c r="D9" s="171"/>
      <c r="E9" s="171"/>
      <c r="F9" s="171"/>
      <c r="G9" s="171"/>
      <c r="H9" s="171"/>
      <c r="I9" s="171"/>
      <c r="J9" s="172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ht="39.75" customHeight="1">
      <c r="A10" s="173"/>
      <c r="B10" s="174"/>
      <c r="C10" s="174"/>
      <c r="D10" s="174"/>
      <c r="E10" s="174"/>
      <c r="F10" s="174"/>
      <c r="G10" s="174"/>
      <c r="H10" s="174"/>
      <c r="I10" s="174"/>
      <c r="J10" s="175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15.75" thickBot="1">
      <c r="A11" s="176" t="s">
        <v>122</v>
      </c>
      <c r="B11" s="177"/>
      <c r="C11" s="177"/>
      <c r="D11" s="177"/>
      <c r="E11" s="177"/>
      <c r="F11" s="177"/>
      <c r="G11" s="177"/>
      <c r="H11" s="177"/>
      <c r="I11" s="177"/>
      <c r="J11" s="17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15.75" thickBot="1"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6.5" thickBot="1">
      <c r="A13" s="179" t="s">
        <v>123</v>
      </c>
      <c r="B13" s="180"/>
      <c r="C13" s="181"/>
      <c r="D13" s="62"/>
      <c r="E13" s="63"/>
      <c r="F13" s="64"/>
      <c r="G13" s="182" t="s">
        <v>124</v>
      </c>
      <c r="H13" s="183"/>
      <c r="I13" s="184"/>
      <c r="J13" s="64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5.75" thickBot="1">
      <c r="A14" s="188" t="s">
        <v>125</v>
      </c>
      <c r="B14" s="189"/>
      <c r="C14" s="190"/>
      <c r="D14" s="65"/>
      <c r="E14" s="66"/>
      <c r="F14" s="64"/>
      <c r="G14" s="185"/>
      <c r="H14" s="186"/>
      <c r="I14" s="187"/>
      <c r="J14" s="64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5.75" thickBot="1">
      <c r="A15" s="64"/>
      <c r="B15" s="64"/>
      <c r="C15" s="67"/>
      <c r="D15" s="67"/>
      <c r="E15" s="65"/>
      <c r="F15" s="64"/>
      <c r="G15" s="68"/>
      <c r="H15" s="68"/>
      <c r="I15" s="68"/>
      <c r="J15" s="64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24" customHeight="1" thickBot="1">
      <c r="A16" s="191" t="s">
        <v>126</v>
      </c>
      <c r="B16" s="192"/>
      <c r="C16" s="193"/>
      <c r="D16" s="69"/>
      <c r="E16" s="194" t="s">
        <v>127</v>
      </c>
      <c r="F16" s="70"/>
      <c r="G16" s="196" t="s">
        <v>128</v>
      </c>
      <c r="H16" s="197"/>
      <c r="I16" s="198"/>
      <c r="J16" s="64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>
      <c r="A17" s="71" t="s">
        <v>35</v>
      </c>
      <c r="B17" s="72" t="s">
        <v>129</v>
      </c>
      <c r="C17" s="73" t="s">
        <v>66</v>
      </c>
      <c r="D17" s="74"/>
      <c r="E17" s="195"/>
      <c r="F17" s="65"/>
      <c r="G17" s="75" t="s">
        <v>130</v>
      </c>
      <c r="H17" s="76" t="s">
        <v>131</v>
      </c>
      <c r="I17" s="77" t="s">
        <v>132</v>
      </c>
      <c r="J17" s="65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>
      <c r="A18" s="78">
        <v>1</v>
      </c>
      <c r="B18" s="79" t="s">
        <v>133</v>
      </c>
      <c r="C18" s="80">
        <v>3</v>
      </c>
      <c r="D18" s="81"/>
      <c r="E18" s="82" t="str">
        <f t="shared" ref="E18:E23" si="0">IF(C18=0,"",IF(C18+0.001&lt;G18,"Fora do Intervalo",IF(C18&gt;I18+0.001,"Fora do Intervalo",IF(G18+0.001&lt;=C18,"OK",IF(C18&lt;=I18+0.001,"OK","")))))</f>
        <v>OK</v>
      </c>
      <c r="F18" s="64"/>
      <c r="G18" s="83">
        <v>3</v>
      </c>
      <c r="H18" s="84">
        <v>4</v>
      </c>
      <c r="I18" s="85">
        <v>5.5</v>
      </c>
      <c r="J18" s="64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>
      <c r="A19" s="78">
        <v>2</v>
      </c>
      <c r="B19" s="79" t="s">
        <v>134</v>
      </c>
      <c r="C19" s="80">
        <v>0.8</v>
      </c>
      <c r="D19" s="81"/>
      <c r="E19" s="82" t="str">
        <f t="shared" si="0"/>
        <v>OK</v>
      </c>
      <c r="F19" s="64"/>
      <c r="G19" s="83">
        <v>0.8</v>
      </c>
      <c r="H19" s="84">
        <v>0.8</v>
      </c>
      <c r="I19" s="85">
        <v>1</v>
      </c>
      <c r="J19" s="64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>
      <c r="A20" s="78">
        <v>3</v>
      </c>
      <c r="B20" s="79" t="s">
        <v>135</v>
      </c>
      <c r="C20" s="80">
        <v>0.97</v>
      </c>
      <c r="D20" s="81"/>
      <c r="E20" s="82" t="str">
        <f t="shared" si="0"/>
        <v>OK</v>
      </c>
      <c r="F20" s="64"/>
      <c r="G20" s="83">
        <v>0.97</v>
      </c>
      <c r="H20" s="84">
        <v>1.27</v>
      </c>
      <c r="I20" s="85">
        <v>1.27</v>
      </c>
      <c r="J20" s="64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>
      <c r="A21" s="78">
        <v>4</v>
      </c>
      <c r="B21" s="79" t="s">
        <v>136</v>
      </c>
      <c r="C21" s="80">
        <v>0.59</v>
      </c>
      <c r="D21" s="81"/>
      <c r="E21" s="82" t="str">
        <f t="shared" si="0"/>
        <v>OK</v>
      </c>
      <c r="F21" s="64"/>
      <c r="G21" s="83">
        <v>0.59</v>
      </c>
      <c r="H21" s="84">
        <v>1.23</v>
      </c>
      <c r="I21" s="85">
        <v>1.39</v>
      </c>
      <c r="J21" s="64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>
      <c r="A22" s="78">
        <v>5</v>
      </c>
      <c r="B22" s="79" t="s">
        <v>137</v>
      </c>
      <c r="C22" s="80">
        <v>6.16</v>
      </c>
      <c r="D22" s="81"/>
      <c r="E22" s="82" t="str">
        <f t="shared" si="0"/>
        <v>OK</v>
      </c>
      <c r="F22" s="64"/>
      <c r="G22" s="83">
        <v>6.16</v>
      </c>
      <c r="H22" s="84">
        <v>7.4</v>
      </c>
      <c r="I22" s="85">
        <v>8.9600000000000009</v>
      </c>
      <c r="J22" s="64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>
      <c r="A23" s="199" t="s">
        <v>138</v>
      </c>
      <c r="B23" s="86" t="s">
        <v>139</v>
      </c>
      <c r="C23" s="87">
        <v>5</v>
      </c>
      <c r="D23" s="81"/>
      <c r="E23" s="82" t="str">
        <f t="shared" si="0"/>
        <v>OK</v>
      </c>
      <c r="F23" s="64"/>
      <c r="G23" s="83">
        <v>0</v>
      </c>
      <c r="H23" s="84">
        <v>2.5</v>
      </c>
      <c r="I23" s="85">
        <v>5</v>
      </c>
      <c r="J23" s="64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>
      <c r="A24" s="200"/>
      <c r="B24" s="86" t="s">
        <v>140</v>
      </c>
      <c r="C24" s="87">
        <v>0.65</v>
      </c>
      <c r="D24" s="81"/>
      <c r="E24" s="88"/>
      <c r="F24" s="64"/>
      <c r="G24" s="83">
        <v>0.65</v>
      </c>
      <c r="H24" s="84">
        <v>0.65</v>
      </c>
      <c r="I24" s="85">
        <v>0.65</v>
      </c>
      <c r="J24" s="64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>
      <c r="A25" s="200"/>
      <c r="B25" s="86" t="s">
        <v>141</v>
      </c>
      <c r="C25" s="87">
        <v>3</v>
      </c>
      <c r="D25" s="81"/>
      <c r="E25" s="88"/>
      <c r="F25" s="64"/>
      <c r="G25" s="83">
        <v>3</v>
      </c>
      <c r="H25" s="84">
        <v>3</v>
      </c>
      <c r="I25" s="85">
        <v>3</v>
      </c>
      <c r="J25" s="64">
        <v>3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24.75" thickBot="1">
      <c r="A26" s="201"/>
      <c r="B26" s="89" t="s">
        <v>142</v>
      </c>
      <c r="C26" s="90">
        <v>4.5</v>
      </c>
      <c r="D26" s="91"/>
      <c r="E26" s="66"/>
      <c r="F26" s="92"/>
      <c r="G26" s="93">
        <v>4.5</v>
      </c>
      <c r="H26" s="93">
        <v>4.5</v>
      </c>
      <c r="I26" s="94">
        <v>4.5</v>
      </c>
      <c r="J26" s="64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5.75" thickBot="1">
      <c r="A27" s="64"/>
      <c r="B27" s="64"/>
      <c r="C27" s="67"/>
      <c r="D27" s="67"/>
      <c r="E27" s="65"/>
      <c r="F27" s="64"/>
      <c r="G27" s="74"/>
      <c r="H27" s="74"/>
      <c r="I27" s="74"/>
      <c r="J27" s="64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26.25" thickBot="1">
      <c r="A28" s="165" t="s">
        <v>143</v>
      </c>
      <c r="B28" s="166"/>
      <c r="C28" s="95">
        <f>ROUND((((((1+C18/100+C19/100+C20/100)*(1+C21/100)*(1+C22/100))/(1-(SUM(C23:C25)/100)))-1)*100),2)</f>
        <v>22.47</v>
      </c>
      <c r="D28" s="96"/>
      <c r="E28" s="97" t="str">
        <f>IF(C28=0,"",IF(C28+0.001&lt;G28,"Fora do Intervalo",IF(C28&gt;I28+0.001,"Fora do Intervalo",IF(G28+0.001&lt;=C28,"OK",IF(C28&lt;=I28+0.001,"OK","")))))</f>
        <v>Fora do Intervalo</v>
      </c>
      <c r="F28" s="64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19.5" thickBot="1">
      <c r="A29" s="165" t="s">
        <v>147</v>
      </c>
      <c r="B29" s="166"/>
      <c r="C29" s="95">
        <f>ROUND((((((1+C18/100+C19/100+C20/100)*(1+C21/100)*(1+C22/100))/(1-(SUM(C23:C26)/100)))-1)*100),2)</f>
        <v>28.82</v>
      </c>
      <c r="D29" s="99"/>
      <c r="J29" s="100"/>
      <c r="K29" s="101"/>
      <c r="L29" s="101"/>
      <c r="M29" s="101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23.25">
      <c r="B30" s="98"/>
      <c r="C30" s="99"/>
      <c r="D30" s="99"/>
      <c r="J30" s="102"/>
      <c r="K30" s="101"/>
      <c r="L30" s="101"/>
      <c r="M30" s="101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149" spans="7:9">
      <c r="G149" s="56"/>
      <c r="H149" s="56"/>
      <c r="I149" s="56"/>
    </row>
  </sheetData>
  <mergeCells count="19">
    <mergeCell ref="A29:B29"/>
    <mergeCell ref="A8:J8"/>
    <mergeCell ref="A9:J9"/>
    <mergeCell ref="A10:J10"/>
    <mergeCell ref="A11:J11"/>
    <mergeCell ref="A13:C13"/>
    <mergeCell ref="G13:I14"/>
    <mergeCell ref="A14:C14"/>
    <mergeCell ref="A16:C16"/>
    <mergeCell ref="E16:E17"/>
    <mergeCell ref="G16:I16"/>
    <mergeCell ref="A23:A26"/>
    <mergeCell ref="A28:B28"/>
    <mergeCell ref="A7:J7"/>
    <mergeCell ref="A1:J2"/>
    <mergeCell ref="A3:J3"/>
    <mergeCell ref="A4:J4"/>
    <mergeCell ref="A5:J5"/>
    <mergeCell ref="A6:J6"/>
  </mergeCells>
  <conditionalFormatting sqref="E18:E24">
    <cfRule type="expression" dxfId="55" priority="55" stopIfTrue="1">
      <formula>E18="Fora do Intervalo"</formula>
    </cfRule>
    <cfRule type="expression" dxfId="54" priority="56" stopIfTrue="1">
      <formula>E18="OK"</formula>
    </cfRule>
  </conditionalFormatting>
  <conditionalFormatting sqref="E18:E24">
    <cfRule type="expression" dxfId="53" priority="53" stopIfTrue="1">
      <formula>E18="Fora do Intervalo"</formula>
    </cfRule>
    <cfRule type="expression" dxfId="52" priority="54" stopIfTrue="1">
      <formula>E18="OK"</formula>
    </cfRule>
  </conditionalFormatting>
  <conditionalFormatting sqref="E18:E24">
    <cfRule type="expression" dxfId="51" priority="51" stopIfTrue="1">
      <formula>E18="Fora do Intervalo"</formula>
    </cfRule>
    <cfRule type="expression" dxfId="50" priority="52" stopIfTrue="1">
      <formula>E18="OK"</formula>
    </cfRule>
  </conditionalFormatting>
  <conditionalFormatting sqref="E18:E24">
    <cfRule type="expression" dxfId="49" priority="49" stopIfTrue="1">
      <formula>E18="Fora do Intervalo"</formula>
    </cfRule>
    <cfRule type="expression" dxfId="48" priority="50" stopIfTrue="1">
      <formula>E18="OK"</formula>
    </cfRule>
  </conditionalFormatting>
  <conditionalFormatting sqref="E18:E24">
    <cfRule type="expression" dxfId="47" priority="47" stopIfTrue="1">
      <formula>E18="Fora do Intervalo"</formula>
    </cfRule>
    <cfRule type="expression" dxfId="46" priority="48" stopIfTrue="1">
      <formula>E18="OK"</formula>
    </cfRule>
  </conditionalFormatting>
  <conditionalFormatting sqref="E18:E24">
    <cfRule type="expression" dxfId="45" priority="45" stopIfTrue="1">
      <formula>E18="Fora do Intervalo"</formula>
    </cfRule>
    <cfRule type="expression" dxfId="44" priority="46" stopIfTrue="1">
      <formula>E18="OK"</formula>
    </cfRule>
  </conditionalFormatting>
  <conditionalFormatting sqref="E18:E24">
    <cfRule type="expression" dxfId="43" priority="43" stopIfTrue="1">
      <formula>E18="Fora do Intervalo"</formula>
    </cfRule>
    <cfRule type="expression" dxfId="42" priority="44" stopIfTrue="1">
      <formula>E18="OK"</formula>
    </cfRule>
  </conditionalFormatting>
  <conditionalFormatting sqref="E26">
    <cfRule type="expression" dxfId="41" priority="39" stopIfTrue="1">
      <formula>E26="Fora do Intervalo"</formula>
    </cfRule>
    <cfRule type="expression" dxfId="40" priority="40" stopIfTrue="1">
      <formula>E26="OK"</formula>
    </cfRule>
  </conditionalFormatting>
  <conditionalFormatting sqref="E26">
    <cfRule type="expression" dxfId="39" priority="37" stopIfTrue="1">
      <formula>E26="Fora do Intervalo"</formula>
    </cfRule>
    <cfRule type="expression" dxfId="38" priority="38" stopIfTrue="1">
      <formula>E26="OK"</formula>
    </cfRule>
  </conditionalFormatting>
  <conditionalFormatting sqref="E26">
    <cfRule type="expression" dxfId="37" priority="35" stopIfTrue="1">
      <formula>E26="Fora do Intervalo"</formula>
    </cfRule>
    <cfRule type="expression" dxfId="36" priority="36" stopIfTrue="1">
      <formula>E26="OK"</formula>
    </cfRule>
  </conditionalFormatting>
  <conditionalFormatting sqref="E26">
    <cfRule type="expression" dxfId="35" priority="33" stopIfTrue="1">
      <formula>E26="Fora do Intervalo"</formula>
    </cfRule>
    <cfRule type="expression" dxfId="34" priority="34" stopIfTrue="1">
      <formula>E26="OK"</formula>
    </cfRule>
  </conditionalFormatting>
  <conditionalFormatting sqref="E26">
    <cfRule type="expression" dxfId="33" priority="31" stopIfTrue="1">
      <formula>E26="Fora do Intervalo"</formula>
    </cfRule>
    <cfRule type="expression" dxfId="32" priority="32" stopIfTrue="1">
      <formula>E26="OK"</formula>
    </cfRule>
  </conditionalFormatting>
  <conditionalFormatting sqref="E26">
    <cfRule type="expression" dxfId="31" priority="29" stopIfTrue="1">
      <formula>E26="Fora do Intervalo"</formula>
    </cfRule>
    <cfRule type="expression" dxfId="30" priority="30" stopIfTrue="1">
      <formula>E26="OK"</formula>
    </cfRule>
  </conditionalFormatting>
  <conditionalFormatting sqref="E26">
    <cfRule type="expression" dxfId="29" priority="41" stopIfTrue="1">
      <formula>E26="Fora do Intervalo"</formula>
    </cfRule>
    <cfRule type="expression" dxfId="28" priority="42" stopIfTrue="1">
      <formula>E26="OK"</formula>
    </cfRule>
  </conditionalFormatting>
  <conditionalFormatting sqref="E25">
    <cfRule type="expression" dxfId="27" priority="27" stopIfTrue="1">
      <formula>E25="Fora do Intervalo"</formula>
    </cfRule>
    <cfRule type="expression" dxfId="26" priority="28" stopIfTrue="1">
      <formula>E25="OK"</formula>
    </cfRule>
  </conditionalFormatting>
  <conditionalFormatting sqref="E25">
    <cfRule type="expression" dxfId="25" priority="25" stopIfTrue="1">
      <formula>E25="Fora do Intervalo"</formula>
    </cfRule>
    <cfRule type="expression" dxfId="24" priority="26" stopIfTrue="1">
      <formula>E25="OK"</formula>
    </cfRule>
  </conditionalFormatting>
  <conditionalFormatting sqref="E25">
    <cfRule type="expression" dxfId="23" priority="23" stopIfTrue="1">
      <formula>E25="Fora do Intervalo"</formula>
    </cfRule>
    <cfRule type="expression" dxfId="22" priority="24" stopIfTrue="1">
      <formula>E25="OK"</formula>
    </cfRule>
  </conditionalFormatting>
  <conditionalFormatting sqref="E25">
    <cfRule type="expression" dxfId="21" priority="21" stopIfTrue="1">
      <formula>E25="Fora do Intervalo"</formula>
    </cfRule>
    <cfRule type="expression" dxfId="20" priority="22" stopIfTrue="1">
      <formula>E25="OK"</formula>
    </cfRule>
  </conditionalFormatting>
  <conditionalFormatting sqref="E25">
    <cfRule type="expression" dxfId="19" priority="19" stopIfTrue="1">
      <formula>E25="Fora do Intervalo"</formula>
    </cfRule>
    <cfRule type="expression" dxfId="18" priority="20" stopIfTrue="1">
      <formula>E25="OK"</formula>
    </cfRule>
  </conditionalFormatting>
  <conditionalFormatting sqref="E25">
    <cfRule type="expression" dxfId="17" priority="17" stopIfTrue="1">
      <formula>E25="Fora do Intervalo"</formula>
    </cfRule>
    <cfRule type="expression" dxfId="16" priority="18" stopIfTrue="1">
      <formula>E25="OK"</formula>
    </cfRule>
  </conditionalFormatting>
  <conditionalFormatting sqref="E25">
    <cfRule type="expression" dxfId="15" priority="15" stopIfTrue="1">
      <formula>E25="Fora do Intervalo"</formula>
    </cfRule>
    <cfRule type="expression" dxfId="14" priority="16" stopIfTrue="1">
      <formula>E25="OK"</formula>
    </cfRule>
  </conditionalFormatting>
  <conditionalFormatting sqref="E28">
    <cfRule type="expression" dxfId="13" priority="13" stopIfTrue="1">
      <formula>E28="Fora do Intervalo"</formula>
    </cfRule>
    <cfRule type="expression" dxfId="12" priority="14" stopIfTrue="1">
      <formula>E28="OK"</formula>
    </cfRule>
  </conditionalFormatting>
  <conditionalFormatting sqref="E28">
    <cfRule type="expression" dxfId="11" priority="11" stopIfTrue="1">
      <formula>E28="Fora do Intervalo"</formula>
    </cfRule>
    <cfRule type="expression" dxfId="10" priority="12" stopIfTrue="1">
      <formula>E28="OK"</formula>
    </cfRule>
  </conditionalFormatting>
  <conditionalFormatting sqref="E28">
    <cfRule type="expression" dxfId="9" priority="9" stopIfTrue="1">
      <formula>E28="Fora do Intervalo"</formula>
    </cfRule>
    <cfRule type="expression" dxfId="8" priority="10" stopIfTrue="1">
      <formula>E28="OK"</formula>
    </cfRule>
  </conditionalFormatting>
  <conditionalFormatting sqref="E28">
    <cfRule type="expression" dxfId="7" priority="7" stopIfTrue="1">
      <formula>E28="Fora do Intervalo"</formula>
    </cfRule>
    <cfRule type="expression" dxfId="6" priority="8" stopIfTrue="1">
      <formula>E28="OK"</formula>
    </cfRule>
  </conditionalFormatting>
  <conditionalFormatting sqref="E28">
    <cfRule type="expression" dxfId="5" priority="5" stopIfTrue="1">
      <formula>E28="Fora do Intervalo"</formula>
    </cfRule>
    <cfRule type="expression" dxfId="4" priority="6" stopIfTrue="1">
      <formula>E28="OK"</formula>
    </cfRule>
  </conditionalFormatting>
  <conditionalFormatting sqref="E28">
    <cfRule type="expression" dxfId="3" priority="3" stopIfTrue="1">
      <formula>E28="Fora do Intervalo"</formula>
    </cfRule>
    <cfRule type="expression" dxfId="2" priority="4" stopIfTrue="1">
      <formula>E28="OK"</formula>
    </cfRule>
  </conditionalFormatting>
  <conditionalFormatting sqref="E28">
    <cfRule type="expression" dxfId="1" priority="1" stopIfTrue="1">
      <formula>E28="Fora do Intervalo"</formula>
    </cfRule>
    <cfRule type="expression" dxfId="0" priority="2" stopIfTrue="1">
      <formula>E28="OK"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CRONOGRAMA</vt:lpstr>
      <vt:lpstr>BDI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Darlan</dc:creator>
  <cp:lastModifiedBy>Gizelle</cp:lastModifiedBy>
  <cp:lastPrinted>2023-06-05T19:58:26Z</cp:lastPrinted>
  <dcterms:created xsi:type="dcterms:W3CDTF">2020-03-12T12:17:45Z</dcterms:created>
  <dcterms:modified xsi:type="dcterms:W3CDTF">2023-06-19T19:10:23Z</dcterms:modified>
</cp:coreProperties>
</file>